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San Benito County 2021\kit\Official Adjusted Data\"/>
    </mc:Choice>
  </mc:AlternateContent>
  <xr:revisionPtr revIDLastSave="0" documentId="13_ncr:1_{70D3BCAE-4662-48A7-8D23-6FB6E6F35E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Assignments!$B$5:$E$5</definedName>
    <definedName name="_xlnm.Print_Area" localSheetId="1">Assignments!$B$4:$Q$48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N7" i="2"/>
  <c r="M7" i="2"/>
  <c r="L7" i="2"/>
  <c r="K7" i="2"/>
  <c r="J7" i="2"/>
  <c r="E50" i="1" l="1"/>
  <c r="I10" i="2" s="1"/>
  <c r="Q40" i="1"/>
  <c r="Q41" i="1"/>
  <c r="Q42" i="1"/>
  <c r="Q43" i="1"/>
  <c r="Q44" i="1"/>
  <c r="Q45" i="1"/>
  <c r="Q46" i="1"/>
  <c r="Q15" i="1" l="1"/>
  <c r="Q16" i="1"/>
  <c r="Q17" i="1"/>
  <c r="Q18" i="1"/>
  <c r="Q19" i="1"/>
  <c r="Q20" i="1"/>
  <c r="Q21" i="1"/>
  <c r="Q22" i="1"/>
  <c r="Q23" i="1"/>
  <c r="Q24" i="1"/>
  <c r="Q7" i="1"/>
  <c r="Q25" i="1"/>
  <c r="Q26" i="1"/>
  <c r="Q27" i="1"/>
  <c r="Q28" i="1"/>
  <c r="Q29" i="1"/>
  <c r="Q30" i="1"/>
  <c r="Q31" i="1"/>
  <c r="Q32" i="1"/>
  <c r="Q33" i="1"/>
  <c r="Q34" i="1"/>
  <c r="Q8" i="1"/>
  <c r="Q35" i="1"/>
  <c r="Q36" i="1"/>
  <c r="Q37" i="1"/>
  <c r="Q38" i="1"/>
  <c r="Q39" i="1"/>
  <c r="Q47" i="1"/>
  <c r="Q9" i="1"/>
  <c r="Q10" i="1"/>
  <c r="Q11" i="1"/>
  <c r="Q48" i="1"/>
  <c r="Q12" i="1"/>
  <c r="Q13" i="1"/>
  <c r="Q14" i="1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G8" i="2"/>
  <c r="F8" i="2"/>
  <c r="E8" i="2"/>
  <c r="D8" i="2"/>
  <c r="C8" i="2"/>
  <c r="Q6" i="1"/>
  <c r="D50" i="1"/>
  <c r="I8" i="2" s="1"/>
  <c r="F50" i="1"/>
  <c r="I11" i="2" s="1"/>
  <c r="G50" i="1"/>
  <c r="I12" i="2" s="1"/>
  <c r="H50" i="1"/>
  <c r="I13" i="2" s="1"/>
  <c r="I50" i="1"/>
  <c r="I14" i="2" s="1"/>
  <c r="J50" i="1"/>
  <c r="I15" i="2" s="1"/>
  <c r="K50" i="1"/>
  <c r="I16" i="2" s="1"/>
  <c r="L50" i="1"/>
  <c r="I17" i="2" s="1"/>
  <c r="H17" i="2" s="1"/>
  <c r="N50" i="1"/>
  <c r="I19" i="2" s="1"/>
  <c r="H19" i="2" s="1"/>
  <c r="O50" i="1"/>
  <c r="I20" i="2" s="1"/>
  <c r="P50" i="1"/>
  <c r="I21" i="2" s="1"/>
  <c r="H14" i="2" l="1"/>
  <c r="H13" i="2"/>
  <c r="H21" i="2"/>
  <c r="H12" i="2"/>
  <c r="H15" i="2"/>
  <c r="H20" i="2"/>
  <c r="H11" i="2"/>
  <c r="H10" i="2"/>
  <c r="H16" i="2"/>
  <c r="M50" i="1"/>
  <c r="I18" i="2" s="1"/>
  <c r="H18" i="2" s="1"/>
  <c r="Q50" i="1"/>
  <c r="I22" i="2" s="1"/>
  <c r="H22" i="2" s="1"/>
  <c r="H8" i="2"/>
  <c r="G1" i="2" s="1"/>
  <c r="O2" i="1" l="1"/>
  <c r="N17" i="2" l="1"/>
  <c r="N14" i="2"/>
  <c r="N13" i="2"/>
  <c r="N21" i="2"/>
  <c r="N12" i="2"/>
  <c r="N20" i="2"/>
  <c r="N11" i="2"/>
  <c r="N16" i="2"/>
  <c r="N18" i="2"/>
  <c r="N22" i="2"/>
  <c r="I2" i="1" l="1"/>
  <c r="L2" i="1"/>
  <c r="M18" i="2"/>
  <c r="L12" i="2"/>
  <c r="L14" i="2"/>
  <c r="L11" i="2"/>
  <c r="L18" i="2"/>
  <c r="L22" i="2"/>
  <c r="M14" i="2"/>
  <c r="M11" i="2"/>
  <c r="M22" i="2"/>
  <c r="L16" i="2"/>
  <c r="M13" i="2"/>
  <c r="L13" i="2"/>
  <c r="L17" i="2"/>
  <c r="L21" i="2"/>
  <c r="M17" i="2"/>
  <c r="M16" i="2"/>
  <c r="M20" i="2"/>
  <c r="M12" i="2"/>
  <c r="M21" i="2"/>
  <c r="L20" i="2"/>
  <c r="G9" i="2"/>
  <c r="N9" i="2" l="1"/>
  <c r="P2" i="1"/>
  <c r="E9" i="2"/>
  <c r="F9" i="2"/>
  <c r="M9" i="2" l="1"/>
  <c r="M2" i="1"/>
  <c r="L9" i="2"/>
  <c r="J2" i="1"/>
  <c r="P13" i="2"/>
  <c r="J13" i="2" l="1"/>
  <c r="K13" i="2"/>
  <c r="P18" i="2"/>
  <c r="P22" i="2"/>
  <c r="P21" i="2"/>
  <c r="P20" i="2"/>
  <c r="P14" i="2"/>
  <c r="P12" i="2"/>
  <c r="P11" i="2"/>
  <c r="P16" i="2" l="1"/>
  <c r="P17" i="2"/>
  <c r="K12" i="2"/>
  <c r="J16" i="2"/>
  <c r="K16" i="2"/>
  <c r="J11" i="2"/>
  <c r="J14" i="2"/>
  <c r="J12" i="2"/>
  <c r="J21" i="2"/>
  <c r="J20" i="2"/>
  <c r="K14" i="2"/>
  <c r="J17" i="2"/>
  <c r="K18" i="2"/>
  <c r="C2" i="1"/>
  <c r="J18" i="2"/>
  <c r="F2" i="1"/>
  <c r="K22" i="2"/>
  <c r="K17" i="2"/>
  <c r="K21" i="2"/>
  <c r="K20" i="2"/>
  <c r="J22" i="2"/>
  <c r="K11" i="2"/>
  <c r="O13" i="2" l="1"/>
  <c r="O14" i="2"/>
  <c r="O18" i="2"/>
  <c r="O12" i="2"/>
  <c r="C9" i="2"/>
  <c r="D9" i="2"/>
  <c r="O17" i="2"/>
  <c r="O20" i="2"/>
  <c r="O11" i="2"/>
  <c r="O22" i="2"/>
  <c r="O16" i="2"/>
  <c r="O21" i="2"/>
  <c r="I9" i="2" l="1"/>
  <c r="P9" i="2" s="1"/>
  <c r="G2" i="1"/>
  <c r="K9" i="2"/>
  <c r="J9" i="2"/>
  <c r="D2" i="1"/>
</calcChain>
</file>

<file path=xl/sharedStrings.xml><?xml version="1.0" encoding="utf-8"?>
<sst xmlns="http://schemas.openxmlformats.org/spreadsheetml/2006/main" count="107" uniqueCount="63">
  <si>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</si>
  <si>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</si>
  <si>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</si>
  <si>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</si>
  <si>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</si>
  <si>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</si>
  <si>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</si>
  <si>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</si>
  <si>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CDP</t>
  </si>
  <si>
    <t>Aromas</t>
  </si>
  <si>
    <t>Hollister</t>
  </si>
  <si>
    <t>San Juan Bautista</t>
  </si>
  <si>
    <t>Ridgemark</t>
  </si>
  <si>
    <t>Tres Pinos</t>
  </si>
  <si>
    <t>Instructions for Use</t>
  </si>
  <si>
    <t>You can use the spreadsheet data in the "Assignments" worksheet in either of two ways:</t>
  </si>
  <si>
    <t>1) Use it as a reference to identify data for population units add the figures up by hand.</t>
  </si>
  <si>
    <t xml:space="preserve"> - OR -</t>
  </si>
  <si>
    <t>2) On the "Assignments" worksheet tab, enter the number for the district where you wish to assign</t>
  </si>
  <si>
    <t>a given population unit. Then check the results of your assignments on the "Results" worksheet tab, which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</si>
  <si>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</si>
  <si>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</si>
  <si>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</si>
  <si>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</si>
  <si>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</si>
  <si>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</si>
  <si>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</si>
  <si>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When complete, please email this file to Redistricting@cosb.us</t>
  </si>
  <si>
    <t>Pop</t>
  </si>
  <si>
    <t>City or</t>
  </si>
  <si>
    <t>Total Population</t>
  </si>
  <si>
    <t>Citizen Voting Age Population</t>
  </si>
  <si>
    <t>Nov. 2020 Registration</t>
  </si>
  <si>
    <t>Nov. 2020 Voters</t>
  </si>
  <si>
    <t>District (1-5)</t>
  </si>
  <si>
    <t>Unit</t>
  </si>
  <si>
    <t>Tot. Pop.</t>
  </si>
  <si>
    <t xml:space="preserve"> tot</t>
  </si>
  <si>
    <t xml:space="preserve"> NH Wht</t>
  </si>
  <si>
    <t>NH Blk</t>
  </si>
  <si>
    <t xml:space="preserve"> NH Asn</t>
  </si>
  <si>
    <t xml:space="preserve"> latino</t>
  </si>
  <si>
    <t xml:space="preserve"> asn</t>
  </si>
  <si>
    <t>other</t>
  </si>
  <si>
    <t>Quick Reference: Total Population &amp; Deviation from Ideal by district</t>
  </si>
  <si>
    <t>Sums by District Assigned</t>
  </si>
  <si>
    <t>Ideal population:</t>
  </si>
  <si>
    <t>San Benito County 2021 Public Participation Kit</t>
  </si>
  <si>
    <t>enter your name here</t>
  </si>
  <si>
    <t>Counts</t>
  </si>
  <si>
    <t>Percentages</t>
  </si>
  <si>
    <t>Group</t>
  </si>
  <si>
    <t>Category</t>
  </si>
  <si>
    <t>Unassigned</t>
  </si>
  <si>
    <t>2020 Est.</t>
  </si>
  <si>
    <t>Deviation from Ideal</t>
  </si>
  <si>
    <t>Total CVAP</t>
  </si>
  <si>
    <t>Total Reg.</t>
  </si>
  <si>
    <t>Asian-American</t>
  </si>
  <si>
    <t>Other</t>
  </si>
  <si>
    <t>Total Voters</t>
  </si>
  <si>
    <t>Submitter's Comments about the plan:</t>
  </si>
  <si>
    <t>I think this map makes sense because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</si>
</sst>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7" fillId="0" borderId="38" xfId="0" applyFont="1" applyBorder="1" applyAlignment="1">
      <alignment horizont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5" fillId="0" borderId="32" xfId="0" applyFont="1" applyBorder="1"/>
    <xf numFmtId="3" fontId="5" fillId="0" borderId="27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C4" sqref="C4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14</v>
      </c>
    </row>
    <row r="3" spans="1:8" x14ac:dyDescent="0.3">
      <c r="A3" s="2" t="s">
        <v>15</v>
      </c>
    </row>
    <row r="5" spans="1:8" x14ac:dyDescent="0.3">
      <c r="A5" s="2" t="s">
        <v>16</v>
      </c>
    </row>
    <row r="6" spans="1:8" x14ac:dyDescent="0.3">
      <c r="A6" s="2" t="s">
        <v>17</v>
      </c>
    </row>
    <row r="7" spans="1:8" x14ac:dyDescent="0.3">
      <c r="A7" s="2" t="s">
        <v>18</v>
      </c>
    </row>
    <row r="8" spans="1:8" x14ac:dyDescent="0.3">
      <c r="B8" s="2" t="s">
        <v>19</v>
      </c>
    </row>
    <row r="9" spans="1:8" x14ac:dyDescent="0.3">
      <c r="B9" s="2" t="s">
        <v>20</v>
      </c>
    </row>
    <row r="11" spans="1:8" x14ac:dyDescent="0.3">
      <c r="A11" s="1" t="s">
        <v>21</v>
      </c>
      <c r="B11" s="2" t="s">
        <v>22</v>
      </c>
    </row>
    <row r="12" spans="1:8" x14ac:dyDescent="0.3">
      <c r="B12" s="2" t="s">
        <v>23</v>
      </c>
      <c r="G12" s="3" t="s">
        <v>24</v>
      </c>
      <c r="H12" s="2" t="s">
        <v>25</v>
      </c>
    </row>
    <row r="14" spans="1:8" x14ac:dyDescent="0.3">
      <c r="A14" s="1" t="s">
        <v>26</v>
      </c>
    </row>
    <row r="15" spans="1:8" x14ac:dyDescent="0.3">
      <c r="B15" s="2" t="s">
        <v>27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11.5546875" style="36" bestFit="1" customWidth="1"/>
    <col min="4" max="4" width="12.44140625" style="36" bestFit="1" customWidth="1"/>
    <col min="5" max="5" width="7.88671875" style="36" bestFit="1" customWidth="1"/>
    <col min="6" max="6" width="6.5546875" style="36" bestFit="1" customWidth="1"/>
    <col min="7" max="7" width="7.109375" style="36" bestFit="1" customWidth="1"/>
    <col min="8" max="8" width="6.5546875" style="36" bestFit="1" customWidth="1"/>
    <col min="9" max="9" width="6.33203125" style="42" customWidth="1"/>
    <col min="10" max="10" width="7.109375" style="36" bestFit="1" customWidth="1"/>
    <col min="11" max="12" width="6.33203125" style="36" customWidth="1"/>
    <col min="13" max="13" width="7.109375" style="36" bestFit="1" customWidth="1"/>
    <col min="14" max="15" width="6.33203125" style="36" customWidth="1"/>
    <col min="16" max="16" width="7.109375" style="36" bestFit="1" customWidth="1"/>
    <col min="17" max="17" width="6.33203125" style="36" customWidth="1"/>
    <col min="18" max="18" width="6.88671875" style="5"/>
    <col min="19" max="19" width="3.44140625" style="5" bestFit="1" customWidth="1"/>
    <col min="20" max="21" width="6.5546875" style="5" customWidth="1"/>
    <col min="22" max="22" width="3.5546875" style="5" customWidth="1"/>
    <col min="23" max="24" width="6.5546875" style="5" customWidth="1"/>
    <col min="25" max="25" width="3.5546875" style="5" customWidth="1"/>
    <col min="26" max="27" width="6.5546875" style="5" customWidth="1"/>
    <col min="28" max="28" width="3.5546875" style="5" customWidth="1"/>
    <col min="29" max="30" width="6.5546875" style="5" customWidth="1"/>
    <col min="31" max="16384" width="6.88671875" style="5"/>
  </cols>
  <sheetData>
    <row r="1" spans="1:17" ht="12.6" customHeight="1" thickBot="1" x14ac:dyDescent="0.3">
      <c r="A1" s="83" t="s">
        <v>44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5"/>
    </row>
    <row r="2" spans="1:17" ht="12.6" thickBot="1" x14ac:dyDescent="0.3">
      <c r="B2" s="39" t="s">
        <v>4</v>
      </c>
      <c r="C2" s="37">
        <f>Results!$C$8</f>
        <v>0</v>
      </c>
      <c r="D2" s="37">
        <f>Results!$C$9</f>
        <v>-12867.4</v>
      </c>
      <c r="E2" s="39" t="s">
        <v>3</v>
      </c>
      <c r="F2" s="37">
        <f>Results!$D$8</f>
        <v>0</v>
      </c>
      <c r="G2" s="37">
        <f>Results!$D$9</f>
        <v>-12867.4</v>
      </c>
      <c r="H2" s="39" t="s">
        <v>5</v>
      </c>
      <c r="I2" s="37">
        <f>Results!$E$8</f>
        <v>0</v>
      </c>
      <c r="J2" s="37">
        <f>Results!$E$9</f>
        <v>-12867.4</v>
      </c>
      <c r="K2" s="39" t="s">
        <v>6</v>
      </c>
      <c r="L2" s="37">
        <f>Results!$F$8</f>
        <v>0</v>
      </c>
      <c r="M2" s="38">
        <f>Results!$F$9</f>
        <v>-12867.4</v>
      </c>
      <c r="N2" s="39" t="s">
        <v>7</v>
      </c>
      <c r="O2" s="37">
        <f>Results!$G$8</f>
        <v>0</v>
      </c>
      <c r="P2" s="38">
        <f>Results!$G$9</f>
        <v>-12867.4</v>
      </c>
      <c r="Q2" s="5"/>
    </row>
    <row r="3" spans="1:17" x14ac:dyDescent="0.25">
      <c r="I3" s="36"/>
    </row>
    <row r="4" spans="1:17" ht="13.5" customHeight="1" x14ac:dyDescent="0.25">
      <c r="A4" s="51"/>
      <c r="B4" s="61" t="s">
        <v>28</v>
      </c>
      <c r="C4" s="61" t="s">
        <v>29</v>
      </c>
      <c r="D4" s="76" t="s">
        <v>30</v>
      </c>
      <c r="E4" s="80" t="s">
        <v>31</v>
      </c>
      <c r="F4" s="81"/>
      <c r="G4" s="81"/>
      <c r="H4" s="81"/>
      <c r="I4" s="81"/>
      <c r="J4" s="81" t="s">
        <v>32</v>
      </c>
      <c r="K4" s="81"/>
      <c r="L4" s="81"/>
      <c r="M4" s="81"/>
      <c r="N4" s="80" t="s">
        <v>33</v>
      </c>
      <c r="O4" s="81"/>
      <c r="P4" s="81"/>
      <c r="Q4" s="82"/>
    </row>
    <row r="5" spans="1:17" s="4" customFormat="1" ht="24" x14ac:dyDescent="0.25">
      <c r="A5" s="58" t="s">
        <v>34</v>
      </c>
      <c r="B5" s="59" t="s">
        <v>35</v>
      </c>
      <c r="C5" s="59" t="s">
        <v>8</v>
      </c>
      <c r="D5" s="62" t="s">
        <v>36</v>
      </c>
      <c r="E5" s="64" t="s">
        <v>37</v>
      </c>
      <c r="F5" s="60" t="s">
        <v>1</v>
      </c>
      <c r="G5" s="60" t="s">
        <v>38</v>
      </c>
      <c r="H5" s="60" t="s">
        <v>39</v>
      </c>
      <c r="I5" s="63" t="s">
        <v>40</v>
      </c>
      <c r="J5" s="60" t="s">
        <v>37</v>
      </c>
      <c r="K5" s="60" t="s">
        <v>41</v>
      </c>
      <c r="L5" s="77" t="s">
        <v>42</v>
      </c>
      <c r="M5" s="77" t="s">
        <v>43</v>
      </c>
      <c r="N5" s="58" t="s">
        <v>37</v>
      </c>
      <c r="O5" s="77" t="s">
        <v>41</v>
      </c>
      <c r="P5" s="77" t="s">
        <v>42</v>
      </c>
      <c r="Q5" s="65" t="s">
        <v>43</v>
      </c>
    </row>
    <row r="6" spans="1:17" x14ac:dyDescent="0.25">
      <c r="A6" s="52"/>
      <c r="B6" s="40">
        <v>1</v>
      </c>
      <c r="C6" s="40" t="s">
        <v>9</v>
      </c>
      <c r="D6" s="55">
        <v>1348</v>
      </c>
      <c r="E6" s="55">
        <v>1179.000219</v>
      </c>
      <c r="F6" s="40">
        <v>455.00000899999998</v>
      </c>
      <c r="G6" s="40">
        <v>720.00022000000001</v>
      </c>
      <c r="H6" s="40">
        <v>0</v>
      </c>
      <c r="I6" s="56">
        <v>4</v>
      </c>
      <c r="J6" s="40">
        <v>829</v>
      </c>
      <c r="K6" s="40">
        <v>232</v>
      </c>
      <c r="L6" s="41">
        <v>13</v>
      </c>
      <c r="M6" s="53">
        <f t="shared" ref="M6:M47" si="0">J6-K6-L6</f>
        <v>584</v>
      </c>
      <c r="N6" s="57">
        <v>697</v>
      </c>
      <c r="O6" s="41">
        <v>185</v>
      </c>
      <c r="P6" s="41">
        <v>13</v>
      </c>
      <c r="Q6" s="53">
        <f t="shared" ref="Q6:Q37" si="1">N6-O6-P6</f>
        <v>499</v>
      </c>
    </row>
    <row r="7" spans="1:17" x14ac:dyDescent="0.25">
      <c r="A7" s="54"/>
      <c r="B7" s="40">
        <v>2</v>
      </c>
      <c r="C7" s="40"/>
      <c r="D7" s="55">
        <v>904</v>
      </c>
      <c r="E7" s="55">
        <v>615.00020400000005</v>
      </c>
      <c r="F7" s="40">
        <v>320.00000299999999</v>
      </c>
      <c r="G7" s="40">
        <v>230.00010900000001</v>
      </c>
      <c r="H7" s="40">
        <v>0</v>
      </c>
      <c r="I7" s="56">
        <v>65.000101000000001</v>
      </c>
      <c r="J7" s="40">
        <v>493</v>
      </c>
      <c r="K7" s="40">
        <v>139</v>
      </c>
      <c r="L7" s="41">
        <v>12</v>
      </c>
      <c r="M7" s="53">
        <f t="shared" si="0"/>
        <v>342</v>
      </c>
      <c r="N7" s="57">
        <v>425</v>
      </c>
      <c r="O7" s="41">
        <v>117</v>
      </c>
      <c r="P7" s="41">
        <v>11</v>
      </c>
      <c r="Q7" s="53">
        <f t="shared" si="1"/>
        <v>297</v>
      </c>
    </row>
    <row r="8" spans="1:17" x14ac:dyDescent="0.25">
      <c r="A8" s="54"/>
      <c r="B8" s="40">
        <v>3</v>
      </c>
      <c r="C8" s="40"/>
      <c r="D8" s="55">
        <v>707</v>
      </c>
      <c r="E8" s="55">
        <v>366.54081000000002</v>
      </c>
      <c r="F8" s="40">
        <v>67.497397000000007</v>
      </c>
      <c r="G8" s="40">
        <v>246.48930999999999</v>
      </c>
      <c r="H8" s="40">
        <v>0</v>
      </c>
      <c r="I8" s="56">
        <v>52.554101000000003</v>
      </c>
      <c r="J8" s="40">
        <v>334</v>
      </c>
      <c r="K8" s="40">
        <v>137</v>
      </c>
      <c r="L8" s="41">
        <v>7</v>
      </c>
      <c r="M8" s="53">
        <f t="shared" si="0"/>
        <v>190</v>
      </c>
      <c r="N8" s="57">
        <v>250</v>
      </c>
      <c r="O8" s="41">
        <v>87</v>
      </c>
      <c r="P8" s="41">
        <v>4</v>
      </c>
      <c r="Q8" s="53">
        <f t="shared" si="1"/>
        <v>159</v>
      </c>
    </row>
    <row r="9" spans="1:17" x14ac:dyDescent="0.25">
      <c r="A9" s="54"/>
      <c r="B9" s="40">
        <v>4</v>
      </c>
      <c r="C9" s="40"/>
      <c r="D9" s="55">
        <v>1399</v>
      </c>
      <c r="E9" s="55">
        <v>592.60029799999995</v>
      </c>
      <c r="F9" s="40">
        <v>388.60669200000001</v>
      </c>
      <c r="G9" s="40">
        <v>166.16942299999999</v>
      </c>
      <c r="H9" s="40">
        <v>0</v>
      </c>
      <c r="I9" s="56">
        <v>17.369636</v>
      </c>
      <c r="J9" s="40">
        <v>799</v>
      </c>
      <c r="K9" s="40">
        <v>439</v>
      </c>
      <c r="L9" s="41">
        <v>31</v>
      </c>
      <c r="M9" s="53">
        <f t="shared" si="0"/>
        <v>329</v>
      </c>
      <c r="N9" s="57">
        <v>641</v>
      </c>
      <c r="O9" s="41">
        <v>337</v>
      </c>
      <c r="P9" s="41">
        <v>25</v>
      </c>
      <c r="Q9" s="53">
        <f t="shared" si="1"/>
        <v>279</v>
      </c>
    </row>
    <row r="10" spans="1:17" x14ac:dyDescent="0.25">
      <c r="A10" s="52"/>
      <c r="B10" s="40">
        <v>5</v>
      </c>
      <c r="C10" s="40"/>
      <c r="D10" s="55">
        <v>939</v>
      </c>
      <c r="E10" s="55">
        <v>529.36934900000006</v>
      </c>
      <c r="F10" s="40">
        <v>191.44127900000001</v>
      </c>
      <c r="G10" s="40">
        <v>292.74824699999999</v>
      </c>
      <c r="H10" s="40">
        <v>21.153846999999999</v>
      </c>
      <c r="I10" s="56">
        <v>3.5714290000000002</v>
      </c>
      <c r="J10" s="40">
        <v>572</v>
      </c>
      <c r="K10" s="40">
        <v>253</v>
      </c>
      <c r="L10" s="41">
        <v>12</v>
      </c>
      <c r="M10" s="53">
        <f t="shared" si="0"/>
        <v>307</v>
      </c>
      <c r="N10" s="57">
        <v>416</v>
      </c>
      <c r="O10" s="41">
        <v>155</v>
      </c>
      <c r="P10" s="41">
        <v>11</v>
      </c>
      <c r="Q10" s="53">
        <f t="shared" si="1"/>
        <v>250</v>
      </c>
    </row>
    <row r="11" spans="1:17" x14ac:dyDescent="0.25">
      <c r="A11" s="54"/>
      <c r="B11" s="40">
        <v>6</v>
      </c>
      <c r="C11" s="40"/>
      <c r="D11" s="55">
        <v>745</v>
      </c>
      <c r="E11" s="55">
        <v>523.99989900000003</v>
      </c>
      <c r="F11" s="40">
        <v>50</v>
      </c>
      <c r="G11" s="40">
        <v>469.99990500000001</v>
      </c>
      <c r="H11" s="40">
        <v>0</v>
      </c>
      <c r="I11" s="56">
        <v>4</v>
      </c>
      <c r="J11" s="40">
        <v>442</v>
      </c>
      <c r="K11" s="40">
        <v>100</v>
      </c>
      <c r="L11" s="41">
        <v>8</v>
      </c>
      <c r="M11" s="53">
        <f t="shared" si="0"/>
        <v>334</v>
      </c>
      <c r="N11" s="57">
        <v>373</v>
      </c>
      <c r="O11" s="41">
        <v>74</v>
      </c>
      <c r="P11" s="41">
        <v>6</v>
      </c>
      <c r="Q11" s="53">
        <f t="shared" si="1"/>
        <v>293</v>
      </c>
    </row>
    <row r="12" spans="1:17" x14ac:dyDescent="0.25">
      <c r="A12" s="54"/>
      <c r="B12" s="40">
        <v>7</v>
      </c>
      <c r="C12" s="40" t="s">
        <v>10</v>
      </c>
      <c r="D12" s="55">
        <v>1805</v>
      </c>
      <c r="E12" s="55">
        <v>855.91896699999995</v>
      </c>
      <c r="F12" s="40">
        <v>361.68564800000001</v>
      </c>
      <c r="G12" s="40">
        <v>351.73103900000001</v>
      </c>
      <c r="H12" s="40">
        <v>68.846153999999999</v>
      </c>
      <c r="I12" s="56">
        <v>60</v>
      </c>
      <c r="J12" s="40">
        <v>1077</v>
      </c>
      <c r="K12" s="40">
        <v>489</v>
      </c>
      <c r="L12" s="41">
        <v>15</v>
      </c>
      <c r="M12" s="53">
        <f t="shared" si="0"/>
        <v>573</v>
      </c>
      <c r="N12" s="57">
        <v>847</v>
      </c>
      <c r="O12" s="41">
        <v>347</v>
      </c>
      <c r="P12" s="41">
        <v>12</v>
      </c>
      <c r="Q12" s="53">
        <f t="shared" si="1"/>
        <v>488</v>
      </c>
    </row>
    <row r="13" spans="1:17" x14ac:dyDescent="0.25">
      <c r="A13" s="54"/>
      <c r="B13" s="40">
        <v>8</v>
      </c>
      <c r="C13" s="40"/>
      <c r="D13" s="55">
        <v>1509</v>
      </c>
      <c r="E13" s="55">
        <v>1002.086301</v>
      </c>
      <c r="F13" s="40">
        <v>188.181825</v>
      </c>
      <c r="G13" s="40">
        <v>778.90450399999997</v>
      </c>
      <c r="H13" s="40">
        <v>0</v>
      </c>
      <c r="I13" s="56">
        <v>35</v>
      </c>
      <c r="J13" s="40">
        <v>1034</v>
      </c>
      <c r="K13" s="40">
        <v>282</v>
      </c>
      <c r="L13" s="41">
        <v>15</v>
      </c>
      <c r="M13" s="53">
        <f t="shared" si="0"/>
        <v>737</v>
      </c>
      <c r="N13" s="57">
        <v>874</v>
      </c>
      <c r="O13" s="41">
        <v>214</v>
      </c>
      <c r="P13" s="41">
        <v>11</v>
      </c>
      <c r="Q13" s="53">
        <f t="shared" si="1"/>
        <v>649</v>
      </c>
    </row>
    <row r="14" spans="1:17" x14ac:dyDescent="0.25">
      <c r="A14" s="52"/>
      <c r="B14" s="40">
        <v>9</v>
      </c>
      <c r="C14" s="40"/>
      <c r="D14" s="55">
        <v>1024</v>
      </c>
      <c r="E14" s="55">
        <v>641.988384</v>
      </c>
      <c r="F14" s="40">
        <v>145.361422</v>
      </c>
      <c r="G14" s="40">
        <v>349.56278500000002</v>
      </c>
      <c r="H14" s="40">
        <v>0</v>
      </c>
      <c r="I14" s="56">
        <v>143.064187</v>
      </c>
      <c r="J14" s="40">
        <v>623</v>
      </c>
      <c r="K14" s="40">
        <v>150</v>
      </c>
      <c r="L14" s="41">
        <v>18</v>
      </c>
      <c r="M14" s="53">
        <f t="shared" si="0"/>
        <v>455</v>
      </c>
      <c r="N14" s="57">
        <v>526</v>
      </c>
      <c r="O14" s="41">
        <v>116</v>
      </c>
      <c r="P14" s="41">
        <v>16</v>
      </c>
      <c r="Q14" s="53">
        <f t="shared" si="1"/>
        <v>394</v>
      </c>
    </row>
    <row r="15" spans="1:17" x14ac:dyDescent="0.25">
      <c r="A15" s="54"/>
      <c r="B15" s="40">
        <v>10</v>
      </c>
      <c r="C15" s="40" t="s">
        <v>11</v>
      </c>
      <c r="D15" s="55">
        <v>1459</v>
      </c>
      <c r="E15" s="55">
        <v>1008.953592</v>
      </c>
      <c r="F15" s="40">
        <v>472.89669800000001</v>
      </c>
      <c r="G15" s="40">
        <v>493.03699899999998</v>
      </c>
      <c r="H15" s="40">
        <v>0</v>
      </c>
      <c r="I15" s="56">
        <v>39.019902000000002</v>
      </c>
      <c r="J15" s="40">
        <v>856</v>
      </c>
      <c r="K15" s="40">
        <v>370</v>
      </c>
      <c r="L15" s="41">
        <v>15</v>
      </c>
      <c r="M15" s="53">
        <f t="shared" si="0"/>
        <v>471</v>
      </c>
      <c r="N15" s="57">
        <v>722</v>
      </c>
      <c r="O15" s="41">
        <v>293</v>
      </c>
      <c r="P15" s="41">
        <v>13</v>
      </c>
      <c r="Q15" s="53">
        <f t="shared" si="1"/>
        <v>416</v>
      </c>
    </row>
    <row r="16" spans="1:17" x14ac:dyDescent="0.25">
      <c r="A16" s="54"/>
      <c r="B16" s="40">
        <v>11</v>
      </c>
      <c r="C16" s="40" t="s">
        <v>11</v>
      </c>
      <c r="D16" s="55">
        <v>633</v>
      </c>
      <c r="E16" s="55">
        <v>335.55109199999998</v>
      </c>
      <c r="F16" s="40">
        <v>153.03419299999999</v>
      </c>
      <c r="G16" s="40">
        <v>161.685697</v>
      </c>
      <c r="H16" s="40">
        <v>0</v>
      </c>
      <c r="I16" s="56">
        <v>20.831201</v>
      </c>
      <c r="J16" s="40">
        <v>444</v>
      </c>
      <c r="K16" s="40">
        <v>196</v>
      </c>
      <c r="L16" s="41">
        <v>10</v>
      </c>
      <c r="M16" s="53">
        <f t="shared" si="0"/>
        <v>238</v>
      </c>
      <c r="N16" s="57">
        <v>386</v>
      </c>
      <c r="O16" s="41">
        <v>161</v>
      </c>
      <c r="P16" s="41">
        <v>9</v>
      </c>
      <c r="Q16" s="53">
        <f t="shared" si="1"/>
        <v>216</v>
      </c>
    </row>
    <row r="17" spans="1:17" x14ac:dyDescent="0.25">
      <c r="A17" s="54"/>
      <c r="B17" s="40">
        <v>12</v>
      </c>
      <c r="C17" s="40"/>
      <c r="D17" s="55">
        <v>950</v>
      </c>
      <c r="E17" s="55">
        <v>596.49811999999997</v>
      </c>
      <c r="F17" s="40">
        <v>295.57573500000001</v>
      </c>
      <c r="G17" s="40">
        <v>223.21469099999999</v>
      </c>
      <c r="H17" s="40">
        <v>12.727273</v>
      </c>
      <c r="I17" s="56">
        <v>9.9804169999999992</v>
      </c>
      <c r="J17" s="40">
        <v>503</v>
      </c>
      <c r="K17" s="40">
        <v>206</v>
      </c>
      <c r="L17" s="41">
        <v>8</v>
      </c>
      <c r="M17" s="53">
        <f t="shared" si="0"/>
        <v>289</v>
      </c>
      <c r="N17" s="57">
        <v>405</v>
      </c>
      <c r="O17" s="41">
        <v>150</v>
      </c>
      <c r="P17" s="41">
        <v>6</v>
      </c>
      <c r="Q17" s="53">
        <f t="shared" si="1"/>
        <v>249</v>
      </c>
    </row>
    <row r="18" spans="1:17" x14ac:dyDescent="0.25">
      <c r="A18" s="52"/>
      <c r="B18" s="40">
        <v>13</v>
      </c>
      <c r="C18" s="40" t="s">
        <v>10</v>
      </c>
      <c r="D18" s="55">
        <v>3406</v>
      </c>
      <c r="E18" s="55">
        <v>1688.39924</v>
      </c>
      <c r="F18" s="40">
        <v>1428.4157379999999</v>
      </c>
      <c r="G18" s="40">
        <v>153.54280700000001</v>
      </c>
      <c r="H18" s="40">
        <v>15</v>
      </c>
      <c r="I18" s="56">
        <v>71.440697999999998</v>
      </c>
      <c r="J18" s="40">
        <v>1545</v>
      </c>
      <c r="K18" s="40">
        <v>1327</v>
      </c>
      <c r="L18" s="41">
        <v>17</v>
      </c>
      <c r="M18" s="53">
        <f t="shared" si="0"/>
        <v>201</v>
      </c>
      <c r="N18" s="57">
        <v>1143</v>
      </c>
      <c r="O18" s="41">
        <v>979</v>
      </c>
      <c r="P18" s="41">
        <v>7</v>
      </c>
      <c r="Q18" s="53">
        <f t="shared" si="1"/>
        <v>157</v>
      </c>
    </row>
    <row r="19" spans="1:17" x14ac:dyDescent="0.25">
      <c r="A19" s="54"/>
      <c r="B19" s="40">
        <v>14</v>
      </c>
      <c r="C19" s="40" t="s">
        <v>10</v>
      </c>
      <c r="D19" s="55">
        <v>1889</v>
      </c>
      <c r="E19" s="55">
        <v>842.71686599999998</v>
      </c>
      <c r="F19" s="40">
        <v>506.34937200000002</v>
      </c>
      <c r="G19" s="40">
        <v>272.52748800000001</v>
      </c>
      <c r="H19" s="40">
        <v>60.000005000000002</v>
      </c>
      <c r="I19" s="56">
        <v>3.84</v>
      </c>
      <c r="J19" s="40">
        <v>656</v>
      </c>
      <c r="K19" s="40">
        <v>496</v>
      </c>
      <c r="L19" s="41">
        <v>9</v>
      </c>
      <c r="M19" s="53">
        <f t="shared" si="0"/>
        <v>151</v>
      </c>
      <c r="N19" s="57">
        <v>483</v>
      </c>
      <c r="O19" s="41">
        <v>352</v>
      </c>
      <c r="P19" s="41">
        <v>7</v>
      </c>
      <c r="Q19" s="53">
        <f t="shared" si="1"/>
        <v>124</v>
      </c>
    </row>
    <row r="20" spans="1:17" x14ac:dyDescent="0.25">
      <c r="A20" s="54"/>
      <c r="B20" s="40">
        <v>15</v>
      </c>
      <c r="C20" s="40" t="s">
        <v>10</v>
      </c>
      <c r="D20" s="55">
        <v>1716</v>
      </c>
      <c r="E20" s="55">
        <v>871.626801</v>
      </c>
      <c r="F20" s="40">
        <v>553.27373599999999</v>
      </c>
      <c r="G20" s="40">
        <v>287.50804499999998</v>
      </c>
      <c r="H20" s="40">
        <v>13.235294</v>
      </c>
      <c r="I20" s="56">
        <v>11.803279</v>
      </c>
      <c r="J20" s="40">
        <v>760</v>
      </c>
      <c r="K20" s="40">
        <v>488</v>
      </c>
      <c r="L20" s="41">
        <v>6</v>
      </c>
      <c r="M20" s="53">
        <f t="shared" si="0"/>
        <v>266</v>
      </c>
      <c r="N20" s="57">
        <v>581</v>
      </c>
      <c r="O20" s="41">
        <v>362</v>
      </c>
      <c r="P20" s="41">
        <v>5</v>
      </c>
      <c r="Q20" s="53">
        <f t="shared" si="1"/>
        <v>214</v>
      </c>
    </row>
    <row r="21" spans="1:17" x14ac:dyDescent="0.25">
      <c r="A21" s="54"/>
      <c r="B21" s="40">
        <v>16</v>
      </c>
      <c r="C21" s="40" t="s">
        <v>10</v>
      </c>
      <c r="D21" s="55">
        <v>1357</v>
      </c>
      <c r="E21" s="55">
        <v>697.34142799999995</v>
      </c>
      <c r="F21" s="40">
        <v>568.63102300000003</v>
      </c>
      <c r="G21" s="40">
        <v>88.562022999999996</v>
      </c>
      <c r="H21" s="40">
        <v>30</v>
      </c>
      <c r="I21" s="56">
        <v>6.5120230000000001</v>
      </c>
      <c r="J21" s="40">
        <v>541</v>
      </c>
      <c r="K21" s="40">
        <v>388</v>
      </c>
      <c r="L21" s="41">
        <v>3</v>
      </c>
      <c r="M21" s="53">
        <f t="shared" si="0"/>
        <v>150</v>
      </c>
      <c r="N21" s="57">
        <v>390</v>
      </c>
      <c r="O21" s="41">
        <v>278</v>
      </c>
      <c r="P21" s="41">
        <v>3</v>
      </c>
      <c r="Q21" s="53">
        <f t="shared" si="1"/>
        <v>109</v>
      </c>
    </row>
    <row r="22" spans="1:17" x14ac:dyDescent="0.25">
      <c r="A22" s="52"/>
      <c r="B22" s="40">
        <v>17</v>
      </c>
      <c r="C22" s="40" t="s">
        <v>10</v>
      </c>
      <c r="D22" s="55">
        <v>932</v>
      </c>
      <c r="E22" s="55">
        <v>466.34972900000002</v>
      </c>
      <c r="F22" s="40">
        <v>289.77052300000003</v>
      </c>
      <c r="G22" s="40">
        <v>171.934347</v>
      </c>
      <c r="H22" s="40">
        <v>0</v>
      </c>
      <c r="I22" s="56">
        <v>2.826667</v>
      </c>
      <c r="J22" s="40">
        <v>441</v>
      </c>
      <c r="K22" s="40">
        <v>297</v>
      </c>
      <c r="L22" s="41">
        <v>3</v>
      </c>
      <c r="M22" s="53">
        <f t="shared" si="0"/>
        <v>141</v>
      </c>
      <c r="N22" s="57">
        <v>337</v>
      </c>
      <c r="O22" s="41">
        <v>210</v>
      </c>
      <c r="P22" s="41">
        <v>3</v>
      </c>
      <c r="Q22" s="53">
        <f t="shared" si="1"/>
        <v>124</v>
      </c>
    </row>
    <row r="23" spans="1:17" x14ac:dyDescent="0.25">
      <c r="A23" s="54"/>
      <c r="B23" s="40">
        <v>18</v>
      </c>
      <c r="C23" s="40" t="s">
        <v>10</v>
      </c>
      <c r="D23" s="55">
        <v>2444</v>
      </c>
      <c r="E23" s="55">
        <v>1439.0186639999999</v>
      </c>
      <c r="F23" s="40">
        <v>994.02834299999995</v>
      </c>
      <c r="G23" s="40">
        <v>415.793386</v>
      </c>
      <c r="H23" s="40">
        <v>15.037433</v>
      </c>
      <c r="I23" s="56">
        <v>5.9659519999999997</v>
      </c>
      <c r="J23" s="40">
        <v>1168</v>
      </c>
      <c r="K23" s="40">
        <v>792</v>
      </c>
      <c r="L23" s="41">
        <v>14</v>
      </c>
      <c r="M23" s="53">
        <f t="shared" si="0"/>
        <v>362</v>
      </c>
      <c r="N23" s="57">
        <v>880</v>
      </c>
      <c r="O23" s="41">
        <v>581</v>
      </c>
      <c r="P23" s="41">
        <v>7</v>
      </c>
      <c r="Q23" s="53">
        <f t="shared" si="1"/>
        <v>292</v>
      </c>
    </row>
    <row r="24" spans="1:17" x14ac:dyDescent="0.25">
      <c r="A24" s="54"/>
      <c r="B24" s="40">
        <v>19</v>
      </c>
      <c r="C24" s="40" t="s">
        <v>10</v>
      </c>
      <c r="D24" s="55">
        <v>232</v>
      </c>
      <c r="E24" s="55">
        <v>110.358909</v>
      </c>
      <c r="F24" s="40">
        <v>75.868677000000005</v>
      </c>
      <c r="G24" s="40">
        <v>34.299756000000002</v>
      </c>
      <c r="H24" s="40">
        <v>0</v>
      </c>
      <c r="I24" s="56">
        <v>0.19047600000000001</v>
      </c>
      <c r="J24" s="40">
        <v>133</v>
      </c>
      <c r="K24" s="40">
        <v>81</v>
      </c>
      <c r="L24" s="41">
        <v>4</v>
      </c>
      <c r="M24" s="53">
        <f t="shared" si="0"/>
        <v>48</v>
      </c>
      <c r="N24" s="57">
        <v>98</v>
      </c>
      <c r="O24" s="41">
        <v>59</v>
      </c>
      <c r="P24" s="41">
        <v>3</v>
      </c>
      <c r="Q24" s="53">
        <f t="shared" si="1"/>
        <v>36</v>
      </c>
    </row>
    <row r="25" spans="1:17" x14ac:dyDescent="0.25">
      <c r="A25" s="54"/>
      <c r="B25" s="40">
        <v>20</v>
      </c>
      <c r="C25" s="40" t="s">
        <v>10</v>
      </c>
      <c r="D25" s="55">
        <v>571</v>
      </c>
      <c r="E25" s="55">
        <v>308.55998</v>
      </c>
      <c r="F25" s="40">
        <v>195.657659</v>
      </c>
      <c r="G25" s="40">
        <v>107.785443</v>
      </c>
      <c r="H25" s="40">
        <v>0</v>
      </c>
      <c r="I25" s="56">
        <v>0.57142899999999996</v>
      </c>
      <c r="J25" s="40">
        <v>256</v>
      </c>
      <c r="K25" s="40">
        <v>127</v>
      </c>
      <c r="L25" s="41">
        <v>0</v>
      </c>
      <c r="M25" s="53">
        <f t="shared" si="0"/>
        <v>129</v>
      </c>
      <c r="N25" s="57">
        <v>219</v>
      </c>
      <c r="O25" s="41">
        <v>105</v>
      </c>
      <c r="P25" s="41">
        <v>0</v>
      </c>
      <c r="Q25" s="53">
        <f t="shared" si="1"/>
        <v>114</v>
      </c>
    </row>
    <row r="26" spans="1:17" x14ac:dyDescent="0.25">
      <c r="A26" s="52"/>
      <c r="B26" s="40">
        <v>21</v>
      </c>
      <c r="C26" s="40" t="s">
        <v>10</v>
      </c>
      <c r="D26" s="55">
        <v>1655</v>
      </c>
      <c r="E26" s="55">
        <v>900.49571600000002</v>
      </c>
      <c r="F26" s="40">
        <v>554.99150899999995</v>
      </c>
      <c r="G26" s="40">
        <v>322.47950400000002</v>
      </c>
      <c r="H26" s="40">
        <v>11.393940000000001</v>
      </c>
      <c r="I26" s="56">
        <v>11.630769000000001</v>
      </c>
      <c r="J26" s="40">
        <v>838</v>
      </c>
      <c r="K26" s="40">
        <v>486</v>
      </c>
      <c r="L26" s="41">
        <v>3</v>
      </c>
      <c r="M26" s="53">
        <f t="shared" si="0"/>
        <v>349</v>
      </c>
      <c r="N26" s="57">
        <v>642</v>
      </c>
      <c r="O26" s="41">
        <v>350</v>
      </c>
      <c r="P26" s="41">
        <v>3</v>
      </c>
      <c r="Q26" s="53">
        <f t="shared" si="1"/>
        <v>289</v>
      </c>
    </row>
    <row r="27" spans="1:17" x14ac:dyDescent="0.25">
      <c r="A27" s="54"/>
      <c r="B27" s="40">
        <v>22</v>
      </c>
      <c r="C27" s="40" t="s">
        <v>10</v>
      </c>
      <c r="D27" s="55">
        <v>1209</v>
      </c>
      <c r="E27" s="55">
        <v>655.91668100000004</v>
      </c>
      <c r="F27" s="40">
        <v>578.06440999999995</v>
      </c>
      <c r="G27" s="40">
        <v>71.739851000000002</v>
      </c>
      <c r="H27" s="40">
        <v>0</v>
      </c>
      <c r="I27" s="56">
        <v>5.6776429999999998</v>
      </c>
      <c r="J27" s="40">
        <v>622</v>
      </c>
      <c r="K27" s="40">
        <v>546</v>
      </c>
      <c r="L27" s="41">
        <v>5</v>
      </c>
      <c r="M27" s="53">
        <f t="shared" si="0"/>
        <v>71</v>
      </c>
      <c r="N27" s="57">
        <v>464</v>
      </c>
      <c r="O27" s="41">
        <v>401</v>
      </c>
      <c r="P27" s="41">
        <v>5</v>
      </c>
      <c r="Q27" s="53">
        <f t="shared" si="1"/>
        <v>58</v>
      </c>
    </row>
    <row r="28" spans="1:17" x14ac:dyDescent="0.25">
      <c r="A28" s="54"/>
      <c r="B28" s="40">
        <v>23</v>
      </c>
      <c r="C28" s="40" t="s">
        <v>10</v>
      </c>
      <c r="D28" s="55">
        <v>583</v>
      </c>
      <c r="E28" s="55">
        <v>293.293657</v>
      </c>
      <c r="F28" s="40">
        <v>265.70782400000002</v>
      </c>
      <c r="G28" s="40">
        <v>24.658999000000001</v>
      </c>
      <c r="H28" s="40">
        <v>0</v>
      </c>
      <c r="I28" s="56">
        <v>2.9268290000000001</v>
      </c>
      <c r="J28" s="40">
        <v>247</v>
      </c>
      <c r="K28" s="40">
        <v>204</v>
      </c>
      <c r="L28" s="41">
        <v>0</v>
      </c>
      <c r="M28" s="53">
        <f t="shared" si="0"/>
        <v>43</v>
      </c>
      <c r="N28" s="57">
        <v>171</v>
      </c>
      <c r="O28" s="41">
        <v>140</v>
      </c>
      <c r="P28" s="41">
        <v>0</v>
      </c>
      <c r="Q28" s="53">
        <f t="shared" si="1"/>
        <v>31</v>
      </c>
    </row>
    <row r="29" spans="1:17" x14ac:dyDescent="0.25">
      <c r="A29" s="54"/>
      <c r="B29" s="40">
        <v>24</v>
      </c>
      <c r="C29" s="40" t="s">
        <v>10</v>
      </c>
      <c r="D29" s="55">
        <v>1072</v>
      </c>
      <c r="E29" s="55">
        <v>529.27557300000001</v>
      </c>
      <c r="F29" s="40">
        <v>271.60120599999999</v>
      </c>
      <c r="G29" s="40">
        <v>205.60119499999999</v>
      </c>
      <c r="H29" s="40">
        <v>0</v>
      </c>
      <c r="I29" s="56">
        <v>37.073171000000002</v>
      </c>
      <c r="J29" s="40">
        <v>580</v>
      </c>
      <c r="K29" s="40">
        <v>418</v>
      </c>
      <c r="L29" s="41">
        <v>4</v>
      </c>
      <c r="M29" s="53">
        <f t="shared" si="0"/>
        <v>158</v>
      </c>
      <c r="N29" s="57">
        <v>443</v>
      </c>
      <c r="O29" s="41">
        <v>310</v>
      </c>
      <c r="P29" s="41">
        <v>2</v>
      </c>
      <c r="Q29" s="53">
        <f t="shared" si="1"/>
        <v>131</v>
      </c>
    </row>
    <row r="30" spans="1:17" x14ac:dyDescent="0.25">
      <c r="A30" s="52"/>
      <c r="B30" s="40">
        <v>25</v>
      </c>
      <c r="C30" s="40" t="s">
        <v>10</v>
      </c>
      <c r="D30" s="55">
        <v>506</v>
      </c>
      <c r="E30" s="55">
        <v>206.83501999999999</v>
      </c>
      <c r="F30" s="40">
        <v>194.98026300000001</v>
      </c>
      <c r="G30" s="40">
        <v>11.854755000000001</v>
      </c>
      <c r="H30" s="40">
        <v>0</v>
      </c>
      <c r="I30" s="56">
        <v>0</v>
      </c>
      <c r="J30" s="40">
        <v>225</v>
      </c>
      <c r="K30" s="40">
        <v>152</v>
      </c>
      <c r="L30" s="41">
        <v>3</v>
      </c>
      <c r="M30" s="53">
        <f t="shared" si="0"/>
        <v>70</v>
      </c>
      <c r="N30" s="57">
        <v>160</v>
      </c>
      <c r="O30" s="41">
        <v>103</v>
      </c>
      <c r="P30" s="41">
        <v>2</v>
      </c>
      <c r="Q30" s="53">
        <f t="shared" si="1"/>
        <v>55</v>
      </c>
    </row>
    <row r="31" spans="1:17" x14ac:dyDescent="0.25">
      <c r="A31" s="52"/>
      <c r="B31" s="40">
        <v>26</v>
      </c>
      <c r="C31" s="40" t="s">
        <v>10</v>
      </c>
      <c r="D31" s="55">
        <v>1460</v>
      </c>
      <c r="E31" s="55">
        <v>828.826819</v>
      </c>
      <c r="F31" s="40">
        <v>617.71347700000001</v>
      </c>
      <c r="G31" s="40">
        <v>187.81856400000001</v>
      </c>
      <c r="H31" s="40">
        <v>5.3333329999999997</v>
      </c>
      <c r="I31" s="56">
        <v>16.405892000000001</v>
      </c>
      <c r="J31" s="40">
        <v>659</v>
      </c>
      <c r="K31" s="40">
        <v>496</v>
      </c>
      <c r="L31" s="41">
        <v>2</v>
      </c>
      <c r="M31" s="53">
        <f t="shared" si="0"/>
        <v>161</v>
      </c>
      <c r="N31" s="57">
        <v>480</v>
      </c>
      <c r="O31" s="41">
        <v>357</v>
      </c>
      <c r="P31" s="41">
        <v>2</v>
      </c>
      <c r="Q31" s="53">
        <f t="shared" si="1"/>
        <v>121</v>
      </c>
    </row>
    <row r="32" spans="1:17" x14ac:dyDescent="0.25">
      <c r="A32" s="52"/>
      <c r="B32" s="40">
        <v>27</v>
      </c>
      <c r="C32" s="40" t="s">
        <v>10</v>
      </c>
      <c r="D32" s="55">
        <v>1344</v>
      </c>
      <c r="E32" s="55">
        <v>747.600729</v>
      </c>
      <c r="F32" s="40">
        <v>484.74799300000001</v>
      </c>
      <c r="G32" s="40">
        <v>241.998525</v>
      </c>
      <c r="H32" s="40">
        <v>1.5373289999999999</v>
      </c>
      <c r="I32" s="56">
        <v>16.205766000000001</v>
      </c>
      <c r="J32" s="40">
        <v>619</v>
      </c>
      <c r="K32" s="40">
        <v>403</v>
      </c>
      <c r="L32" s="41">
        <v>4</v>
      </c>
      <c r="M32" s="53">
        <f t="shared" si="0"/>
        <v>212</v>
      </c>
      <c r="N32" s="57">
        <v>474</v>
      </c>
      <c r="O32" s="41">
        <v>298</v>
      </c>
      <c r="P32" s="41">
        <v>1</v>
      </c>
      <c r="Q32" s="53">
        <f t="shared" si="1"/>
        <v>175</v>
      </c>
    </row>
    <row r="33" spans="1:17" x14ac:dyDescent="0.25">
      <c r="A33" s="52"/>
      <c r="B33" s="40">
        <v>28</v>
      </c>
      <c r="C33" s="40" t="s">
        <v>10</v>
      </c>
      <c r="D33" s="55">
        <v>2201</v>
      </c>
      <c r="E33" s="55">
        <v>1340.595294</v>
      </c>
      <c r="F33" s="40">
        <v>545.48913900000002</v>
      </c>
      <c r="G33" s="40">
        <v>656.28513899999996</v>
      </c>
      <c r="H33" s="40">
        <v>21.111716999999999</v>
      </c>
      <c r="I33" s="56">
        <v>105.175082</v>
      </c>
      <c r="J33" s="40">
        <v>1229</v>
      </c>
      <c r="K33" s="40">
        <v>531</v>
      </c>
      <c r="L33" s="41">
        <v>34</v>
      </c>
      <c r="M33" s="53">
        <f t="shared" si="0"/>
        <v>664</v>
      </c>
      <c r="N33" s="57">
        <v>1061</v>
      </c>
      <c r="O33" s="41">
        <v>451</v>
      </c>
      <c r="P33" s="41">
        <v>31</v>
      </c>
      <c r="Q33" s="53">
        <f t="shared" si="1"/>
        <v>579</v>
      </c>
    </row>
    <row r="34" spans="1:17" x14ac:dyDescent="0.25">
      <c r="A34" s="52"/>
      <c r="B34" s="40">
        <v>29</v>
      </c>
      <c r="C34" s="40" t="s">
        <v>10</v>
      </c>
      <c r="D34" s="55">
        <v>1454</v>
      </c>
      <c r="E34" s="55">
        <v>721.83086800000001</v>
      </c>
      <c r="F34" s="40">
        <v>290.639545</v>
      </c>
      <c r="G34" s="40">
        <v>319.182436</v>
      </c>
      <c r="H34" s="40">
        <v>9.8509550000000008</v>
      </c>
      <c r="I34" s="56">
        <v>84.358732000000003</v>
      </c>
      <c r="J34" s="40">
        <v>842</v>
      </c>
      <c r="K34" s="40">
        <v>349</v>
      </c>
      <c r="L34" s="41">
        <v>28</v>
      </c>
      <c r="M34" s="53">
        <f t="shared" si="0"/>
        <v>465</v>
      </c>
      <c r="N34" s="57">
        <v>688</v>
      </c>
      <c r="O34" s="41">
        <v>284</v>
      </c>
      <c r="P34" s="41">
        <v>23</v>
      </c>
      <c r="Q34" s="53">
        <f t="shared" si="1"/>
        <v>381</v>
      </c>
    </row>
    <row r="35" spans="1:17" x14ac:dyDescent="0.25">
      <c r="A35" s="52"/>
      <c r="B35" s="40">
        <v>30</v>
      </c>
      <c r="C35" s="40" t="s">
        <v>10</v>
      </c>
      <c r="D35" s="55">
        <v>1356</v>
      </c>
      <c r="E35" s="55">
        <v>796.81196399999999</v>
      </c>
      <c r="F35" s="40">
        <v>538.26838899999996</v>
      </c>
      <c r="G35" s="40">
        <v>219.97376600000001</v>
      </c>
      <c r="H35" s="40">
        <v>5.3846150000000002</v>
      </c>
      <c r="I35" s="56">
        <v>3.7096770000000001</v>
      </c>
      <c r="J35" s="40">
        <v>862</v>
      </c>
      <c r="K35" s="40">
        <v>484</v>
      </c>
      <c r="L35" s="41">
        <v>17</v>
      </c>
      <c r="M35" s="53">
        <f t="shared" si="0"/>
        <v>361</v>
      </c>
      <c r="N35" s="57">
        <v>700</v>
      </c>
      <c r="O35" s="41">
        <v>370</v>
      </c>
      <c r="P35" s="41">
        <v>12</v>
      </c>
      <c r="Q35" s="53">
        <f t="shared" si="1"/>
        <v>318</v>
      </c>
    </row>
    <row r="36" spans="1:17" x14ac:dyDescent="0.25">
      <c r="A36" s="52"/>
      <c r="B36" s="40">
        <v>31</v>
      </c>
      <c r="C36" s="40" t="s">
        <v>10</v>
      </c>
      <c r="D36" s="55">
        <v>1859</v>
      </c>
      <c r="E36" s="55">
        <v>1572.3330800000001</v>
      </c>
      <c r="F36" s="40">
        <v>821.284584</v>
      </c>
      <c r="G36" s="40">
        <v>673.59394399999996</v>
      </c>
      <c r="H36" s="40">
        <v>0</v>
      </c>
      <c r="I36" s="56">
        <v>77.454545999999993</v>
      </c>
      <c r="J36" s="40">
        <v>1055</v>
      </c>
      <c r="K36" s="40">
        <v>488</v>
      </c>
      <c r="L36" s="41">
        <v>23</v>
      </c>
      <c r="M36" s="53">
        <f t="shared" si="0"/>
        <v>544</v>
      </c>
      <c r="N36" s="57">
        <v>878</v>
      </c>
      <c r="O36" s="41">
        <v>392</v>
      </c>
      <c r="P36" s="41">
        <v>19</v>
      </c>
      <c r="Q36" s="53">
        <f t="shared" si="1"/>
        <v>467</v>
      </c>
    </row>
    <row r="37" spans="1:17" x14ac:dyDescent="0.25">
      <c r="A37" s="52"/>
      <c r="B37" s="40">
        <v>32</v>
      </c>
      <c r="C37" s="40" t="s">
        <v>10</v>
      </c>
      <c r="D37" s="55">
        <v>1640</v>
      </c>
      <c r="E37" s="55">
        <v>1072.269642</v>
      </c>
      <c r="F37" s="40">
        <v>675.284762</v>
      </c>
      <c r="G37" s="40">
        <v>314.73583600000001</v>
      </c>
      <c r="H37" s="40">
        <v>18.888888999999999</v>
      </c>
      <c r="I37" s="56">
        <v>9.342295</v>
      </c>
      <c r="J37" s="40">
        <v>704</v>
      </c>
      <c r="K37" s="40">
        <v>365</v>
      </c>
      <c r="L37" s="41">
        <v>12</v>
      </c>
      <c r="M37" s="53">
        <f t="shared" si="0"/>
        <v>327</v>
      </c>
      <c r="N37" s="57">
        <v>546</v>
      </c>
      <c r="O37" s="41">
        <v>257</v>
      </c>
      <c r="P37" s="41">
        <v>7</v>
      </c>
      <c r="Q37" s="53">
        <f t="shared" si="1"/>
        <v>282</v>
      </c>
    </row>
    <row r="38" spans="1:17" x14ac:dyDescent="0.25">
      <c r="A38" s="52"/>
      <c r="B38" s="40">
        <v>33</v>
      </c>
      <c r="C38" s="40" t="s">
        <v>10</v>
      </c>
      <c r="D38" s="55">
        <v>2886</v>
      </c>
      <c r="E38" s="55">
        <v>1698.252342</v>
      </c>
      <c r="F38" s="40">
        <v>1129.9514529999999</v>
      </c>
      <c r="G38" s="40">
        <v>496.87073600000002</v>
      </c>
      <c r="H38" s="40">
        <v>29.615385</v>
      </c>
      <c r="I38" s="56">
        <v>6.2903219999999997</v>
      </c>
      <c r="J38" s="40">
        <v>1341</v>
      </c>
      <c r="K38" s="40">
        <v>811</v>
      </c>
      <c r="L38" s="41">
        <v>12</v>
      </c>
      <c r="M38" s="53">
        <f t="shared" si="0"/>
        <v>518</v>
      </c>
      <c r="N38" s="57">
        <v>1029</v>
      </c>
      <c r="O38" s="41">
        <v>579</v>
      </c>
      <c r="P38" s="41">
        <v>11</v>
      </c>
      <c r="Q38" s="53">
        <f t="shared" ref="Q38:Q47" si="2">N38-O38-P38</f>
        <v>439</v>
      </c>
    </row>
    <row r="39" spans="1:17" x14ac:dyDescent="0.25">
      <c r="A39" s="52"/>
      <c r="B39" s="40">
        <v>34</v>
      </c>
      <c r="C39" s="40" t="s">
        <v>10</v>
      </c>
      <c r="D39" s="55">
        <v>3928</v>
      </c>
      <c r="E39" s="55">
        <v>2364.0002730000001</v>
      </c>
      <c r="F39" s="40">
        <v>885.00017800000001</v>
      </c>
      <c r="G39" s="40">
        <v>1320.000106</v>
      </c>
      <c r="H39" s="40">
        <v>30</v>
      </c>
      <c r="I39" s="56">
        <v>128.99999800000001</v>
      </c>
      <c r="J39" s="40">
        <v>2417</v>
      </c>
      <c r="K39" s="40">
        <v>1099</v>
      </c>
      <c r="L39" s="41">
        <v>41</v>
      </c>
      <c r="M39" s="53">
        <f t="shared" si="0"/>
        <v>1277</v>
      </c>
      <c r="N39" s="57">
        <v>2021</v>
      </c>
      <c r="O39" s="41">
        <v>881</v>
      </c>
      <c r="P39" s="41">
        <v>33</v>
      </c>
      <c r="Q39" s="53">
        <f t="shared" si="2"/>
        <v>1107</v>
      </c>
    </row>
    <row r="40" spans="1:17" x14ac:dyDescent="0.25">
      <c r="A40" s="52"/>
      <c r="B40" s="40">
        <v>35</v>
      </c>
      <c r="C40" s="40" t="s">
        <v>10</v>
      </c>
      <c r="D40" s="55">
        <v>2527</v>
      </c>
      <c r="E40" s="55">
        <v>1451.866231</v>
      </c>
      <c r="F40" s="40">
        <v>578.85373400000003</v>
      </c>
      <c r="G40" s="40">
        <v>807.62212799999998</v>
      </c>
      <c r="H40" s="40">
        <v>17.5</v>
      </c>
      <c r="I40" s="56">
        <v>35.866557999999998</v>
      </c>
      <c r="J40" s="40">
        <v>1440</v>
      </c>
      <c r="K40" s="40">
        <v>710</v>
      </c>
      <c r="L40" s="41">
        <v>16</v>
      </c>
      <c r="M40" s="53">
        <f t="shared" si="0"/>
        <v>714</v>
      </c>
      <c r="N40" s="57">
        <v>1182</v>
      </c>
      <c r="O40" s="41">
        <v>556</v>
      </c>
      <c r="P40" s="41">
        <v>16</v>
      </c>
      <c r="Q40" s="53">
        <f t="shared" si="2"/>
        <v>610</v>
      </c>
    </row>
    <row r="41" spans="1:17" x14ac:dyDescent="0.25">
      <c r="A41" s="52"/>
      <c r="B41" s="40">
        <v>36</v>
      </c>
      <c r="C41" s="40" t="s">
        <v>10</v>
      </c>
      <c r="D41" s="55">
        <v>2131</v>
      </c>
      <c r="E41" s="55">
        <v>1319.745639</v>
      </c>
      <c r="F41" s="40">
        <v>572.97660900000005</v>
      </c>
      <c r="G41" s="40">
        <v>656.02358300000003</v>
      </c>
      <c r="H41" s="40">
        <v>2.3611110000000002</v>
      </c>
      <c r="I41" s="56">
        <v>47.759340000000002</v>
      </c>
      <c r="J41" s="40">
        <v>1420</v>
      </c>
      <c r="K41" s="40">
        <v>690</v>
      </c>
      <c r="L41" s="41">
        <v>28</v>
      </c>
      <c r="M41" s="53">
        <f t="shared" si="0"/>
        <v>702</v>
      </c>
      <c r="N41" s="57">
        <v>1174</v>
      </c>
      <c r="O41" s="41">
        <v>535</v>
      </c>
      <c r="P41" s="41">
        <v>24</v>
      </c>
      <c r="Q41" s="53">
        <f t="shared" si="2"/>
        <v>615</v>
      </c>
    </row>
    <row r="42" spans="1:17" x14ac:dyDescent="0.25">
      <c r="A42" s="52"/>
      <c r="B42" s="40">
        <v>37</v>
      </c>
      <c r="C42" s="40" t="s">
        <v>10</v>
      </c>
      <c r="D42" s="55">
        <v>2670</v>
      </c>
      <c r="E42" s="55">
        <v>2061.909408</v>
      </c>
      <c r="F42" s="40">
        <v>1027.064196</v>
      </c>
      <c r="G42" s="40">
        <v>803.22997899999996</v>
      </c>
      <c r="H42" s="40">
        <v>11.250000999999999</v>
      </c>
      <c r="I42" s="56">
        <v>217.03191100000001</v>
      </c>
      <c r="J42" s="40">
        <v>1496</v>
      </c>
      <c r="K42" s="40">
        <v>651</v>
      </c>
      <c r="L42" s="41">
        <v>54</v>
      </c>
      <c r="M42" s="53">
        <f t="shared" si="0"/>
        <v>791</v>
      </c>
      <c r="N42" s="57">
        <v>1228</v>
      </c>
      <c r="O42" s="41">
        <v>520</v>
      </c>
      <c r="P42" s="41">
        <v>50</v>
      </c>
      <c r="Q42" s="53">
        <f t="shared" si="2"/>
        <v>658</v>
      </c>
    </row>
    <row r="43" spans="1:17" x14ac:dyDescent="0.25">
      <c r="A43" s="52"/>
      <c r="B43" s="40">
        <v>38</v>
      </c>
      <c r="C43" s="40"/>
      <c r="D43" s="55">
        <v>1045</v>
      </c>
      <c r="E43" s="55">
        <v>161.97828699999999</v>
      </c>
      <c r="F43" s="40">
        <v>40.279977000000002</v>
      </c>
      <c r="G43" s="40">
        <v>121.698306</v>
      </c>
      <c r="H43" s="40">
        <v>0</v>
      </c>
      <c r="I43" s="56">
        <v>0</v>
      </c>
      <c r="J43" s="40">
        <v>640</v>
      </c>
      <c r="K43" s="40">
        <v>244</v>
      </c>
      <c r="L43" s="41">
        <v>9</v>
      </c>
      <c r="M43" s="53">
        <f t="shared" si="0"/>
        <v>387</v>
      </c>
      <c r="N43" s="57">
        <v>549</v>
      </c>
      <c r="O43" s="41">
        <v>196</v>
      </c>
      <c r="P43" s="41">
        <v>8</v>
      </c>
      <c r="Q43" s="53">
        <f t="shared" si="2"/>
        <v>345</v>
      </c>
    </row>
    <row r="44" spans="1:17" x14ac:dyDescent="0.25">
      <c r="A44" s="52"/>
      <c r="B44" s="40">
        <v>39</v>
      </c>
      <c r="C44" s="40"/>
      <c r="D44" s="55">
        <v>997</v>
      </c>
      <c r="E44" s="55">
        <v>528.34754899999996</v>
      </c>
      <c r="F44" s="40">
        <v>204.28634700000001</v>
      </c>
      <c r="G44" s="40">
        <v>289.738293</v>
      </c>
      <c r="H44" s="40">
        <v>4.7727269999999997</v>
      </c>
      <c r="I44" s="56">
        <v>29.550183000000001</v>
      </c>
      <c r="J44" s="40">
        <v>706</v>
      </c>
      <c r="K44" s="40">
        <v>262</v>
      </c>
      <c r="L44" s="41">
        <v>12</v>
      </c>
      <c r="M44" s="53">
        <f t="shared" si="0"/>
        <v>432</v>
      </c>
      <c r="N44" s="57">
        <v>602</v>
      </c>
      <c r="O44" s="41">
        <v>213</v>
      </c>
      <c r="P44" s="41">
        <v>9</v>
      </c>
      <c r="Q44" s="53">
        <f t="shared" si="2"/>
        <v>380</v>
      </c>
    </row>
    <row r="45" spans="1:17" x14ac:dyDescent="0.25">
      <c r="A45" s="52"/>
      <c r="B45" s="40">
        <v>40</v>
      </c>
      <c r="C45" s="40" t="s">
        <v>12</v>
      </c>
      <c r="D45" s="55">
        <v>3217</v>
      </c>
      <c r="E45" s="55">
        <v>2301.0310340000001</v>
      </c>
      <c r="F45" s="40">
        <v>488.99347899999998</v>
      </c>
      <c r="G45" s="40">
        <v>1731.094742</v>
      </c>
      <c r="H45" s="40">
        <v>18.000041</v>
      </c>
      <c r="I45" s="56">
        <v>55.342750000000002</v>
      </c>
      <c r="J45" s="40">
        <v>2426</v>
      </c>
      <c r="K45" s="40">
        <v>560</v>
      </c>
      <c r="L45" s="41">
        <v>48</v>
      </c>
      <c r="M45" s="53">
        <f t="shared" si="0"/>
        <v>1818</v>
      </c>
      <c r="N45" s="57">
        <v>2115</v>
      </c>
      <c r="O45" s="41">
        <v>477</v>
      </c>
      <c r="P45" s="41">
        <v>45</v>
      </c>
      <c r="Q45" s="53">
        <f t="shared" si="2"/>
        <v>1593</v>
      </c>
    </row>
    <row r="46" spans="1:17" x14ac:dyDescent="0.25">
      <c r="A46" s="52"/>
      <c r="B46" s="40">
        <v>41</v>
      </c>
      <c r="C46" s="40" t="s">
        <v>13</v>
      </c>
      <c r="D46" s="55">
        <v>897</v>
      </c>
      <c r="E46" s="55">
        <v>717.53780800000004</v>
      </c>
      <c r="F46" s="40">
        <v>186.902411</v>
      </c>
      <c r="G46" s="40">
        <v>506.60414400000002</v>
      </c>
      <c r="H46" s="40">
        <v>10.000000999999999</v>
      </c>
      <c r="I46" s="56">
        <v>4.03125</v>
      </c>
      <c r="J46" s="40">
        <v>645</v>
      </c>
      <c r="K46" s="40">
        <v>163</v>
      </c>
      <c r="L46" s="41">
        <v>6</v>
      </c>
      <c r="M46" s="53">
        <f t="shared" si="0"/>
        <v>476</v>
      </c>
      <c r="N46" s="57">
        <v>545</v>
      </c>
      <c r="O46" s="41">
        <v>129</v>
      </c>
      <c r="P46" s="41">
        <v>3</v>
      </c>
      <c r="Q46" s="53">
        <f t="shared" si="2"/>
        <v>413</v>
      </c>
    </row>
    <row r="47" spans="1:17" x14ac:dyDescent="0.25">
      <c r="A47" s="52"/>
      <c r="B47" s="40">
        <v>42</v>
      </c>
      <c r="C47" s="40"/>
      <c r="D47" s="55">
        <v>883</v>
      </c>
      <c r="E47" s="55">
        <v>632.61369999999999</v>
      </c>
      <c r="F47" s="40">
        <v>296.984737</v>
      </c>
      <c r="G47" s="40">
        <v>325.60296</v>
      </c>
      <c r="H47" s="40">
        <v>0</v>
      </c>
      <c r="I47" s="56">
        <v>9.6259979999999992</v>
      </c>
      <c r="J47" s="40">
        <v>619</v>
      </c>
      <c r="K47" s="40">
        <v>237</v>
      </c>
      <c r="L47" s="41">
        <v>9</v>
      </c>
      <c r="M47" s="53">
        <f t="shared" si="0"/>
        <v>373</v>
      </c>
      <c r="N47" s="57">
        <v>503</v>
      </c>
      <c r="O47" s="41">
        <v>169</v>
      </c>
      <c r="P47" s="41">
        <v>8</v>
      </c>
      <c r="Q47" s="53">
        <f t="shared" si="2"/>
        <v>326</v>
      </c>
    </row>
    <row r="48" spans="1:17" x14ac:dyDescent="0.25">
      <c r="A48" s="52"/>
      <c r="B48" s="40">
        <v>43</v>
      </c>
      <c r="C48" s="40"/>
      <c r="D48" s="55">
        <v>848</v>
      </c>
      <c r="E48" s="55">
        <v>606.753557</v>
      </c>
      <c r="F48" s="40">
        <v>143.657747</v>
      </c>
      <c r="G48" s="40">
        <v>431.09581200000002</v>
      </c>
      <c r="H48" s="40">
        <v>4</v>
      </c>
      <c r="I48" s="56">
        <v>8</v>
      </c>
      <c r="J48" s="40">
        <v>438</v>
      </c>
      <c r="K48" s="40">
        <v>78</v>
      </c>
      <c r="L48" s="41">
        <v>3</v>
      </c>
      <c r="M48" s="53">
        <f t="shared" ref="M48" si="3">J48-K48-L48</f>
        <v>357</v>
      </c>
      <c r="N48" s="57">
        <v>376</v>
      </c>
      <c r="O48" s="41">
        <v>53</v>
      </c>
      <c r="P48" s="41">
        <v>3</v>
      </c>
      <c r="Q48" s="53">
        <f t="shared" ref="Q48" si="4">N48-O48-P48</f>
        <v>320</v>
      </c>
    </row>
    <row r="50" spans="2:17" x14ac:dyDescent="0.25">
      <c r="B50" s="41"/>
      <c r="C50" s="41"/>
      <c r="D50" s="41">
        <f t="shared" ref="D50:Q50" si="5">SUM(D6:D49)</f>
        <v>64337</v>
      </c>
      <c r="E50" s="41">
        <f>SUM(E6:E49)</f>
        <v>38181.999723000001</v>
      </c>
      <c r="F50" s="41">
        <f t="shared" si="5"/>
        <v>19094.999940999998</v>
      </c>
      <c r="G50" s="41">
        <f t="shared" si="5"/>
        <v>16754.999527</v>
      </c>
      <c r="H50" s="41">
        <f t="shared" si="5"/>
        <v>437.00005000000004</v>
      </c>
      <c r="I50" s="41">
        <f t="shared" si="5"/>
        <v>1470.0002100000002</v>
      </c>
      <c r="J50" s="41">
        <f t="shared" si="5"/>
        <v>35576</v>
      </c>
      <c r="K50" s="41">
        <f t="shared" si="5"/>
        <v>17416</v>
      </c>
      <c r="L50" s="41">
        <f t="shared" si="5"/>
        <v>593</v>
      </c>
      <c r="M50" s="41">
        <f t="shared" si="5"/>
        <v>17567</v>
      </c>
      <c r="N50" s="41">
        <f t="shared" si="5"/>
        <v>28724</v>
      </c>
      <c r="O50" s="41">
        <f t="shared" si="5"/>
        <v>13183</v>
      </c>
      <c r="P50" s="41">
        <f t="shared" si="5"/>
        <v>489</v>
      </c>
      <c r="Q50" s="41">
        <f t="shared" si="5"/>
        <v>15052</v>
      </c>
    </row>
  </sheetData>
  <sheetProtection sheet="1" selectLockedCells="1"/>
  <protectedRanges>
    <protectedRange sqref="A6:A48" name="Range1"/>
  </protectedRanges>
  <sortState xmlns:xlrd2="http://schemas.microsoft.com/office/spreadsheetml/2017/richdata2" ref="B6:Q48">
    <sortCondition ref="B6:B48"/>
  </sortState>
  <mergeCells count="4">
    <mergeCell ref="E4:I4"/>
    <mergeCell ref="N4:Q4"/>
    <mergeCell ref="J4:M4"/>
    <mergeCell ref="A1:P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88671875" style="46" bestFit="1" customWidth="1"/>
    <col min="4" max="5" width="7.109375" style="46" bestFit="1" customWidth="1"/>
    <col min="6" max="6" width="11.5546875" style="46" customWidth="1"/>
    <col min="7" max="7" width="7.6640625" style="46" bestFit="1" customWidth="1"/>
    <col min="8" max="8" width="13.44140625" style="46" bestFit="1" customWidth="1"/>
    <col min="9" max="9" width="9" style="46" customWidth="1"/>
    <col min="10" max="10" width="10.109375" style="46" bestFit="1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45</v>
      </c>
      <c r="B1" s="48"/>
      <c r="F1" s="50" t="s">
        <v>46</v>
      </c>
      <c r="G1" s="75">
        <f>H8/5</f>
        <v>12867.4</v>
      </c>
    </row>
    <row r="2" spans="1:18" s="49" customFormat="1" ht="14.4" x14ac:dyDescent="0.3">
      <c r="A2" s="48" t="s">
        <v>47</v>
      </c>
      <c r="B2" s="48"/>
    </row>
    <row r="3" spans="1:18" s="49" customFormat="1" ht="14.4" x14ac:dyDescent="0.3">
      <c r="A3" s="85" t="s">
        <v>48</v>
      </c>
      <c r="B3" s="85"/>
      <c r="C3" s="85"/>
      <c r="D3" s="85"/>
      <c r="E3" s="85"/>
      <c r="F3" s="85"/>
    </row>
    <row r="4" spans="1:18" s="49" customFormat="1" ht="14.4" x14ac:dyDescent="0.3">
      <c r="A4" s="85"/>
      <c r="B4" s="85"/>
      <c r="C4" s="85"/>
      <c r="D4" s="85"/>
      <c r="E4" s="85"/>
      <c r="F4" s="85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66" t="s">
        <v>49</v>
      </c>
      <c r="D6" s="67"/>
      <c r="E6" s="67"/>
      <c r="F6" s="67"/>
      <c r="G6" s="67"/>
      <c r="H6" s="67"/>
      <c r="I6" s="68"/>
      <c r="J6" s="90" t="s">
        <v>50</v>
      </c>
      <c r="K6" s="91"/>
      <c r="L6" s="91"/>
      <c r="M6" s="91"/>
      <c r="N6" s="91"/>
      <c r="O6" s="91"/>
      <c r="P6" s="92"/>
    </row>
    <row r="7" spans="1:18" ht="13.8" thickBot="1" x14ac:dyDescent="0.3">
      <c r="A7" s="6" t="s">
        <v>51</v>
      </c>
      <c r="B7" s="6" t="s">
        <v>52</v>
      </c>
      <c r="C7" s="28">
        <v>1</v>
      </c>
      <c r="D7" s="29">
        <v>2</v>
      </c>
      <c r="E7" s="29">
        <v>3</v>
      </c>
      <c r="F7" s="29">
        <v>4</v>
      </c>
      <c r="G7" s="69">
        <v>5</v>
      </c>
      <c r="H7" s="30" t="s">
        <v>53</v>
      </c>
      <c r="I7" s="30" t="s">
        <v>0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29">
        <f>G7</f>
        <v>5</v>
      </c>
      <c r="O7" s="30" t="s">
        <v>53</v>
      </c>
      <c r="P7" s="30" t="s">
        <v>0</v>
      </c>
    </row>
    <row r="8" spans="1:18" ht="12.75" customHeight="1" x14ac:dyDescent="0.25">
      <c r="A8" s="78" t="s">
        <v>54</v>
      </c>
      <c r="B8" s="31" t="s">
        <v>36</v>
      </c>
      <c r="C8" s="8">
        <f>SUMIF(Assignments!$A$6:$A$48,"=1",Assignments!$D$6:$D$48)</f>
        <v>0</v>
      </c>
      <c r="D8" s="9">
        <f>SUMIF(Assignments!$A$6:$A$48,"=2",Assignments!$D$6:$D$48)</f>
        <v>0</v>
      </c>
      <c r="E8" s="9">
        <f>SUMIF(Assignments!$A$6:$A$48,"=3",Assignments!$D$6:$D$48)</f>
        <v>0</v>
      </c>
      <c r="F8" s="9">
        <f>SUMIF(Assignments!$A$6:$A$48,"=4",Assignments!$D$6:$D$48)</f>
        <v>0</v>
      </c>
      <c r="G8" s="70">
        <f>SUMIF(Assignments!$A$6:$A$48,"=5",Assignments!$D$6:$D$48)</f>
        <v>0</v>
      </c>
      <c r="H8" s="10">
        <f>I8-SUM(C8:G8)</f>
        <v>64337</v>
      </c>
      <c r="I8" s="10">
        <f>Assignments!D50</f>
        <v>64337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79"/>
      <c r="B9" s="32" t="s">
        <v>55</v>
      </c>
      <c r="C9" s="14">
        <f t="shared" ref="C9:G9" si="0">C8-$G$1</f>
        <v>-12867.4</v>
      </c>
      <c r="D9" s="15">
        <f t="shared" si="0"/>
        <v>-12867.4</v>
      </c>
      <c r="E9" s="15">
        <f t="shared" si="0"/>
        <v>-12867.4</v>
      </c>
      <c r="F9" s="15">
        <f t="shared" si="0"/>
        <v>-12867.4</v>
      </c>
      <c r="G9" s="71">
        <f t="shared" si="0"/>
        <v>-12867.4</v>
      </c>
      <c r="H9" s="16"/>
      <c r="I9" s="16">
        <f>MAX(C9:G9)-MIN(C9:G9)</f>
        <v>0</v>
      </c>
      <c r="J9" s="73">
        <f>C9/$G$1</f>
        <v>-1</v>
      </c>
      <c r="K9" s="74">
        <f>D9/$G$1</f>
        <v>-1</v>
      </c>
      <c r="L9" s="74">
        <f>E9/$G$1</f>
        <v>-1</v>
      </c>
      <c r="M9" s="74">
        <f>F9/$G$1</f>
        <v>-1</v>
      </c>
      <c r="N9" s="74">
        <f>G9/$G$1</f>
        <v>-1</v>
      </c>
      <c r="O9" s="44"/>
      <c r="P9" s="27">
        <f>I9/$G$1</f>
        <v>0</v>
      </c>
      <c r="R9" s="7"/>
    </row>
    <row r="10" spans="1:18" ht="13.2" customHeight="1" x14ac:dyDescent="0.25">
      <c r="A10" s="87" t="s">
        <v>31</v>
      </c>
      <c r="B10" s="31" t="s">
        <v>56</v>
      </c>
      <c r="C10" s="8">
        <f>SUMIF(Assignments!$A$6:$A$48,"=1",Assignments!$E$6:$E$48)</f>
        <v>0</v>
      </c>
      <c r="D10" s="9">
        <f>SUMIF(Assignments!$A$6:$A$48,"=2",Assignments!$E$6:$E$48)</f>
        <v>0</v>
      </c>
      <c r="E10" s="9">
        <f>SUMIF(Assignments!$A$6:$A$48,"=3",Assignments!$E$6:$E$48)</f>
        <v>0</v>
      </c>
      <c r="F10" s="9">
        <f>SUMIF(Assignments!$A$6:$A$48,"=4",Assignments!$E$6:$E$48)</f>
        <v>0</v>
      </c>
      <c r="G10" s="70">
        <f>SUMIF(Assignments!$A$6:$A$48,"=5",Assignments!$E$6:$E$48)</f>
        <v>0</v>
      </c>
      <c r="H10" s="10">
        <f>I10-SUM(C10:G10)</f>
        <v>38181.999723000001</v>
      </c>
      <c r="I10" s="10">
        <f>Assignments!E50</f>
        <v>38181.999723000001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88"/>
      <c r="B11" s="33" t="s">
        <v>1</v>
      </c>
      <c r="C11" s="14">
        <f>SUMIF(Assignments!$A$6:$A$48,"=1",Assignments!$F$6:$F$48)</f>
        <v>0</v>
      </c>
      <c r="D11" s="15">
        <f>SUMIF(Assignments!$A$6:$A$48,"=2",Assignments!$F$6:$F$48)</f>
        <v>0</v>
      </c>
      <c r="E11" s="15">
        <f>SUMIF(Assignments!$A$6:$A$48,"=3",Assignments!$F$6:$F$48)</f>
        <v>0</v>
      </c>
      <c r="F11" s="15">
        <f>SUMIF(Assignments!$A$6:$A$48,"=4",Assignments!$F$6:$F$48)</f>
        <v>0</v>
      </c>
      <c r="G11" s="71">
        <f>SUMIF(Assignments!$A$6:$A$48,"=5",Assignments!$F$6:$F$48)</f>
        <v>0</v>
      </c>
      <c r="H11" s="16">
        <f t="shared" ref="H11:H22" si="1">I11-SUM(C11:G11)</f>
        <v>19094.999940999998</v>
      </c>
      <c r="I11" s="16">
        <f>Assignments!F50</f>
        <v>19094.999940999998</v>
      </c>
      <c r="J11" s="17" t="e">
        <f t="shared" ref="J11:M14" si="2">C11/C$10</f>
        <v>#DIV/0!</v>
      </c>
      <c r="K11" s="18" t="e">
        <f t="shared" si="2"/>
        <v>#DIV/0!</v>
      </c>
      <c r="L11" s="18" t="e">
        <f t="shared" si="2"/>
        <v>#DIV/0!</v>
      </c>
      <c r="M11" s="18" t="e">
        <f t="shared" si="2"/>
        <v>#DIV/0!</v>
      </c>
      <c r="N11" s="18" t="e">
        <f>G11/G$10</f>
        <v>#DIV/0!</v>
      </c>
      <c r="O11" s="44">
        <f>IF(H11&gt;0,H11/H$8,"")</f>
        <v>0.29679655471967914</v>
      </c>
      <c r="P11" s="19">
        <f>I11/I$10</f>
        <v>0.50010476348879096</v>
      </c>
      <c r="R11" s="7"/>
    </row>
    <row r="12" spans="1:18" x14ac:dyDescent="0.25">
      <c r="A12" s="88"/>
      <c r="B12" s="33" t="s">
        <v>38</v>
      </c>
      <c r="C12" s="14">
        <f>SUMIF(Assignments!$A$6:$A$48,"=1",Assignments!$G$6:$G$48)</f>
        <v>0</v>
      </c>
      <c r="D12" s="15">
        <f>SUMIF(Assignments!$A$6:$A$48,"=2",Assignments!$G$6:$G$48)</f>
        <v>0</v>
      </c>
      <c r="E12" s="15">
        <f>SUMIF(Assignments!$A$6:$A$48,"=3",Assignments!$G$6:$G$48)</f>
        <v>0</v>
      </c>
      <c r="F12" s="15">
        <f>SUMIF(Assignments!$A$6:$A$48,"=4",Assignments!$G$6:$G$48)</f>
        <v>0</v>
      </c>
      <c r="G12" s="71">
        <f>SUMIF(Assignments!$A$6:$A$48,"=5",Assignments!$G$6:$G$48)</f>
        <v>0</v>
      </c>
      <c r="H12" s="16">
        <f t="shared" si="1"/>
        <v>16754.999527</v>
      </c>
      <c r="I12" s="16">
        <f>Assignments!G50</f>
        <v>16754.999527</v>
      </c>
      <c r="J12" s="17" t="e">
        <f t="shared" si="2"/>
        <v>#DIV/0!</v>
      </c>
      <c r="K12" s="18" t="e">
        <f t="shared" si="2"/>
        <v>#DIV/0!</v>
      </c>
      <c r="L12" s="18" t="e">
        <f t="shared" si="2"/>
        <v>#DIV/0!</v>
      </c>
      <c r="M12" s="18" t="e">
        <f t="shared" si="2"/>
        <v>#DIV/0!</v>
      </c>
      <c r="N12" s="18" t="e">
        <f>G12/G$10</f>
        <v>#DIV/0!</v>
      </c>
      <c r="O12" s="44">
        <f>IF(H12&gt;0,H12/H$8,"")</f>
        <v>0.26042556424763358</v>
      </c>
      <c r="P12" s="19">
        <f>I12/I$10</f>
        <v>0.43881932975100713</v>
      </c>
      <c r="R12" s="7"/>
    </row>
    <row r="13" spans="1:18" x14ac:dyDescent="0.25">
      <c r="A13" s="88"/>
      <c r="B13" s="33" t="s">
        <v>39</v>
      </c>
      <c r="C13" s="14">
        <f>SUMIF(Assignments!$A$6:$A$48,"=1",Assignments!$H$6:$H$48)</f>
        <v>0</v>
      </c>
      <c r="D13" s="15">
        <f>SUMIF(Assignments!$A$6:$A$48,"=2",Assignments!$H$6:$H$48)</f>
        <v>0</v>
      </c>
      <c r="E13" s="15">
        <f>SUMIF(Assignments!$A$6:$A$48,"=3",Assignments!$H$6:$H$48)</f>
        <v>0</v>
      </c>
      <c r="F13" s="15">
        <f>SUMIF(Assignments!$A$6:$A$48,"=4",Assignments!$H$6:$H$48)</f>
        <v>0</v>
      </c>
      <c r="G13" s="71">
        <f>SUMIF(Assignments!$A$6:$A$48,"=5",Assignments!$H$6:$H$48)</f>
        <v>0</v>
      </c>
      <c r="H13" s="16">
        <f t="shared" si="1"/>
        <v>437.00005000000004</v>
      </c>
      <c r="I13" s="16">
        <f>Assignments!H50</f>
        <v>437.00005000000004</v>
      </c>
      <c r="J13" s="17" t="e">
        <f t="shared" si="2"/>
        <v>#DIV/0!</v>
      </c>
      <c r="K13" s="18" t="e">
        <f t="shared" si="2"/>
        <v>#DIV/0!</v>
      </c>
      <c r="L13" s="18" t="e">
        <f t="shared" si="2"/>
        <v>#DIV/0!</v>
      </c>
      <c r="M13" s="18" t="e">
        <f t="shared" si="2"/>
        <v>#DIV/0!</v>
      </c>
      <c r="N13" s="18" t="e">
        <f>G13/G$10</f>
        <v>#DIV/0!</v>
      </c>
      <c r="O13" s="44">
        <f>IF(H13&gt;0,H13/H$8,"")</f>
        <v>6.7923597618788573E-3</v>
      </c>
      <c r="P13" s="19">
        <f>I13/I$10</f>
        <v>1.1445184986913107E-2</v>
      </c>
      <c r="R13" s="7"/>
    </row>
    <row r="14" spans="1:18" ht="13.8" thickBot="1" x14ac:dyDescent="0.3">
      <c r="A14" s="88"/>
      <c r="B14" s="33" t="s">
        <v>40</v>
      </c>
      <c r="C14" s="14">
        <f>SUMIF(Assignments!$A$6:$A$48,"=1",Assignments!$I$6:$I$48)</f>
        <v>0</v>
      </c>
      <c r="D14" s="15">
        <f>SUMIF(Assignments!$A$6:$A$48,"=2",Assignments!$I$6:$I$48)</f>
        <v>0</v>
      </c>
      <c r="E14" s="15">
        <f>SUMIF(Assignments!$A$6:$A$48,"=3",Assignments!$I$6:$I$48)</f>
        <v>0</v>
      </c>
      <c r="F14" s="15">
        <f>SUMIF(Assignments!$A$6:$A$48,"=4",Assignments!$I$6:$I$48)</f>
        <v>0</v>
      </c>
      <c r="G14" s="71">
        <f>SUMIF(Assignments!$A$6:$A$48,"=5",Assignments!$I$6:$I$48)</f>
        <v>0</v>
      </c>
      <c r="H14" s="16">
        <f t="shared" si="1"/>
        <v>1470.0002100000002</v>
      </c>
      <c r="I14" s="16">
        <f>Assignments!I50</f>
        <v>1470.0002100000002</v>
      </c>
      <c r="J14" s="17" t="e">
        <f t="shared" si="2"/>
        <v>#DIV/0!</v>
      </c>
      <c r="K14" s="18" t="e">
        <f t="shared" si="2"/>
        <v>#DIV/0!</v>
      </c>
      <c r="L14" s="18" t="e">
        <f t="shared" si="2"/>
        <v>#DIV/0!</v>
      </c>
      <c r="M14" s="18" t="e">
        <f t="shared" si="2"/>
        <v>#DIV/0!</v>
      </c>
      <c r="N14" s="18" t="e">
        <f>G14/G$10</f>
        <v>#DIV/0!</v>
      </c>
      <c r="O14" s="35">
        <f>IF(H14&gt;0,H14/H$8,"")</f>
        <v>2.284844195408552E-2</v>
      </c>
      <c r="P14" s="19">
        <f>I14/I$10</f>
        <v>3.849982244681921E-2</v>
      </c>
      <c r="R14" s="7"/>
    </row>
    <row r="15" spans="1:18" ht="13.2" customHeight="1" x14ac:dyDescent="0.25">
      <c r="A15" s="87" t="s">
        <v>32</v>
      </c>
      <c r="B15" s="31" t="s">
        <v>57</v>
      </c>
      <c r="C15" s="8">
        <f>SUMIF(Assignments!$A$6:$A$48,"=1",Assignments!$J$6:$J$48)</f>
        <v>0</v>
      </c>
      <c r="D15" s="9">
        <f>SUMIF(Assignments!$A$6:$A$48,"=2",Assignments!$J$6:$J$48)</f>
        <v>0</v>
      </c>
      <c r="E15" s="9">
        <f>SUMIF(Assignments!$A$6:$A$48,"=3",Assignments!$J$6:$J$48)</f>
        <v>0</v>
      </c>
      <c r="F15" s="9">
        <f>SUMIF(Assignments!$A$6:$A$48,"=4",Assignments!$J$6:$J$48)</f>
        <v>0</v>
      </c>
      <c r="G15" s="70">
        <f>SUMIF(Assignments!$A$6:$A$48,"=5",Assignments!$J$6:$J$48)</f>
        <v>0</v>
      </c>
      <c r="H15" s="10">
        <f t="shared" si="1"/>
        <v>35576</v>
      </c>
      <c r="I15" s="10">
        <f>Assignments!J50</f>
        <v>35576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88"/>
      <c r="B16" s="33" t="s">
        <v>2</v>
      </c>
      <c r="C16" s="14">
        <f>SUMIF(Assignments!$A$6:$A$48,"=1",Assignments!$K$6:$K$48)</f>
        <v>0</v>
      </c>
      <c r="D16" s="15">
        <f>SUMIF(Assignments!$A$6:$A$48,"=2",Assignments!$K$6:$K$48)</f>
        <v>0</v>
      </c>
      <c r="E16" s="15">
        <f>SUMIF(Assignments!$A$6:$A$48,"=3",Assignments!$K$6:$K$48)</f>
        <v>0</v>
      </c>
      <c r="F16" s="15">
        <f>SUMIF(Assignments!$A$6:$A$48,"=4",Assignments!$K$6:$K$48)</f>
        <v>0</v>
      </c>
      <c r="G16" s="71">
        <f>SUMIF(Assignments!$A$6:$A$48,"=5",Assignments!$K$6:$K$48)</f>
        <v>0</v>
      </c>
      <c r="H16" s="16">
        <f t="shared" si="1"/>
        <v>17416</v>
      </c>
      <c r="I16" s="16">
        <f>Assignments!K50</f>
        <v>17416</v>
      </c>
      <c r="J16" s="17" t="e">
        <f t="shared" ref="J16:K18" si="3">C16/C$15</f>
        <v>#DIV/0!</v>
      </c>
      <c r="K16" s="18" t="e">
        <f t="shared" si="3"/>
        <v>#DIV/0!</v>
      </c>
      <c r="L16" s="18" t="e">
        <f t="shared" ref="L16:M18" si="4">E16/E$15</f>
        <v>#DIV/0!</v>
      </c>
      <c r="M16" s="18" t="e">
        <f t="shared" si="4"/>
        <v>#DIV/0!</v>
      </c>
      <c r="N16" s="18" t="e">
        <f>G16/G$15</f>
        <v>#DIV/0!</v>
      </c>
      <c r="O16" s="44">
        <f>IF(H16&gt;0,H16/H$8,"")</f>
        <v>0.27069959743227068</v>
      </c>
      <c r="P16" s="19">
        <f>I16/I$15</f>
        <v>0.48954351248032379</v>
      </c>
      <c r="R16" s="7"/>
    </row>
    <row r="17" spans="1:20" x14ac:dyDescent="0.25">
      <c r="A17" s="88"/>
      <c r="B17" s="33" t="s">
        <v>58</v>
      </c>
      <c r="C17" s="14">
        <f>SUMIF(Assignments!$A$6:$A$48,"=1",Assignments!$L$6:$L$48)</f>
        <v>0</v>
      </c>
      <c r="D17" s="15">
        <f>SUMIF(Assignments!$A$6:$A$48,"=2",Assignments!$L$6:$L$48)</f>
        <v>0</v>
      </c>
      <c r="E17" s="15">
        <f>SUMIF(Assignments!$A$6:$A$48,"=3",Assignments!$L$6:$L$48)</f>
        <v>0</v>
      </c>
      <c r="F17" s="15">
        <f>SUMIF(Assignments!$A$6:$A$48,"=4",Assignments!$L$6:$L$48)</f>
        <v>0</v>
      </c>
      <c r="G17" s="71">
        <f>SUMIF(Assignments!$A$6:$A$48,"=5",Assignments!$L$6:$L$48)</f>
        <v>0</v>
      </c>
      <c r="H17" s="16">
        <f t="shared" si="1"/>
        <v>593</v>
      </c>
      <c r="I17" s="16">
        <f>Assignments!L50</f>
        <v>593</v>
      </c>
      <c r="J17" s="17" t="e">
        <f t="shared" si="3"/>
        <v>#DIV/0!</v>
      </c>
      <c r="K17" s="18" t="e">
        <f t="shared" si="3"/>
        <v>#DIV/0!</v>
      </c>
      <c r="L17" s="18" t="e">
        <f t="shared" si="4"/>
        <v>#DIV/0!</v>
      </c>
      <c r="M17" s="18" t="e">
        <f t="shared" si="4"/>
        <v>#DIV/0!</v>
      </c>
      <c r="N17" s="18" t="e">
        <f>G17/G$15</f>
        <v>#DIV/0!</v>
      </c>
      <c r="O17" s="44">
        <f>IF(H17&gt;0,H17/H$8,"")</f>
        <v>9.2170912538663604E-3</v>
      </c>
      <c r="P17" s="19">
        <f>I17/I$15</f>
        <v>1.6668540589161233E-2</v>
      </c>
      <c r="R17" s="7"/>
    </row>
    <row r="18" spans="1:20" ht="13.8" thickBot="1" x14ac:dyDescent="0.3">
      <c r="A18" s="89"/>
      <c r="B18" s="34" t="s">
        <v>59</v>
      </c>
      <c r="C18" s="20">
        <f>SUMIF(Assignments!$A$6:$A$48,"=1",Assignments!$M$6:$M$48)</f>
        <v>0</v>
      </c>
      <c r="D18" s="21">
        <f>SUMIF(Assignments!$A$6:$A$48,"=2",Assignments!$M$6:$M$48)</f>
        <v>0</v>
      </c>
      <c r="E18" s="21">
        <f>SUMIF(Assignments!$A$6:$A$48,"=3",Assignments!$M$6:$M$48)</f>
        <v>0</v>
      </c>
      <c r="F18" s="21">
        <f>SUMIF(Assignments!$A$6:$A$48,"=4",Assignments!$M$6:$M$48)</f>
        <v>0</v>
      </c>
      <c r="G18" s="72">
        <f>SUMIF(Assignments!$A$6:$A$48,"=5",Assignments!$M$6:$M$48)</f>
        <v>0</v>
      </c>
      <c r="H18" s="22">
        <f t="shared" si="1"/>
        <v>17567</v>
      </c>
      <c r="I18" s="22">
        <f>Assignments!M50</f>
        <v>17567</v>
      </c>
      <c r="J18" s="23" t="e">
        <f t="shared" si="3"/>
        <v>#DIV/0!</v>
      </c>
      <c r="K18" s="24" t="e">
        <f t="shared" si="3"/>
        <v>#DIV/0!</v>
      </c>
      <c r="L18" s="24" t="e">
        <f t="shared" si="4"/>
        <v>#DIV/0!</v>
      </c>
      <c r="M18" s="24" t="e">
        <f t="shared" si="4"/>
        <v>#DIV/0!</v>
      </c>
      <c r="N18" s="24" t="e">
        <f>G18/G$15</f>
        <v>#DIV/0!</v>
      </c>
      <c r="O18" s="44">
        <f>IF(H18&gt;0,H18/H$8,"")</f>
        <v>0.27304661392355878</v>
      </c>
      <c r="P18" s="25">
        <f>I18/I$15</f>
        <v>0.49378794693051498</v>
      </c>
      <c r="R18" s="7"/>
    </row>
    <row r="19" spans="1:20" ht="13.2" customHeight="1" x14ac:dyDescent="0.25">
      <c r="A19" s="87" t="s">
        <v>33</v>
      </c>
      <c r="B19" s="31" t="s">
        <v>60</v>
      </c>
      <c r="C19" s="8">
        <f>SUMIF(Assignments!$A$6:$A$48,"=1",Assignments!$N$6:$N$48)</f>
        <v>0</v>
      </c>
      <c r="D19" s="9">
        <f>SUMIF(Assignments!$A$6:$A$48,"=2",Assignments!$N$6:$N$48)</f>
        <v>0</v>
      </c>
      <c r="E19" s="9">
        <f>SUMIF(Assignments!$A$6:$A$48,"=3",Assignments!$N$6:$N$48)</f>
        <v>0</v>
      </c>
      <c r="F19" s="9">
        <f>SUMIF(Assignments!$A$6:$A$48,"=4",Assignments!$N$6:$N$48)</f>
        <v>0</v>
      </c>
      <c r="G19" s="70">
        <f>SUMIF(Assignments!$A$6:$A$48,"=5",Assignments!$N$6:$N$48)</f>
        <v>0</v>
      </c>
      <c r="H19" s="10">
        <f t="shared" si="1"/>
        <v>28724</v>
      </c>
      <c r="I19" s="10">
        <f>Assignments!N50</f>
        <v>28724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88"/>
      <c r="B20" s="33" t="s">
        <v>2</v>
      </c>
      <c r="C20" s="14">
        <f>SUMIF(Assignments!$A$6:$A$48,"=1",Assignments!$O$6:$O$48)</f>
        <v>0</v>
      </c>
      <c r="D20" s="15">
        <f>SUMIF(Assignments!$A$6:$A$48,"=2",Assignments!$O$6:$O$48)</f>
        <v>0</v>
      </c>
      <c r="E20" s="15">
        <f>SUMIF(Assignments!$A$6:$A$48,"=3",Assignments!$O$6:$O$48)</f>
        <v>0</v>
      </c>
      <c r="F20" s="15">
        <f>SUMIF(Assignments!$A$6:$A$48,"=4",Assignments!$O$6:$O$48)</f>
        <v>0</v>
      </c>
      <c r="G20" s="71">
        <f>SUMIF(Assignments!$A$6:$A$48,"=5",Assignments!$O$6:$O$48)</f>
        <v>0</v>
      </c>
      <c r="H20" s="16">
        <f t="shared" si="1"/>
        <v>13183</v>
      </c>
      <c r="I20" s="16">
        <f>Assignments!O50</f>
        <v>13183</v>
      </c>
      <c r="J20" s="17" t="e">
        <f t="shared" ref="J20:K22" si="5">C20/C$19</f>
        <v>#DIV/0!</v>
      </c>
      <c r="K20" s="18" t="e">
        <f t="shared" si="5"/>
        <v>#DIV/0!</v>
      </c>
      <c r="L20" s="18" t="e">
        <f t="shared" ref="L20:M22" si="6">E20/E$19</f>
        <v>#DIV/0!</v>
      </c>
      <c r="M20" s="18" t="e">
        <f t="shared" si="6"/>
        <v>#DIV/0!</v>
      </c>
      <c r="N20" s="18" t="e">
        <f>G20/G$19</f>
        <v>#DIV/0!</v>
      </c>
      <c r="O20" s="44">
        <f>IF(H20&gt;0,H20/H$8,"")</f>
        <v>0.20490541989834776</v>
      </c>
      <c r="P20" s="19">
        <f>I20/I$19</f>
        <v>0.45895418465394794</v>
      </c>
      <c r="R20" s="7"/>
    </row>
    <row r="21" spans="1:20" x14ac:dyDescent="0.25">
      <c r="A21" s="88"/>
      <c r="B21" s="33" t="s">
        <v>58</v>
      </c>
      <c r="C21" s="14">
        <f>SUMIF(Assignments!$A$6:$A$48,"=1",Assignments!$P$6:$P$48)</f>
        <v>0</v>
      </c>
      <c r="D21" s="15">
        <f>SUMIF(Assignments!$A$6:$A$48,"=2",Assignments!$P$6:$P$48)</f>
        <v>0</v>
      </c>
      <c r="E21" s="15">
        <f>SUMIF(Assignments!$A$6:$A$48,"=3",Assignments!$P$6:$P$48)</f>
        <v>0</v>
      </c>
      <c r="F21" s="15">
        <f>SUMIF(Assignments!$A$6:$A$48,"=4",Assignments!$P$6:$P$48)</f>
        <v>0</v>
      </c>
      <c r="G21" s="71">
        <f>SUMIF(Assignments!$A$6:$A$48,"=5",Assignments!$P$6:$P$48)</f>
        <v>0</v>
      </c>
      <c r="H21" s="16">
        <f t="shared" si="1"/>
        <v>489</v>
      </c>
      <c r="I21" s="16">
        <f>Assignments!P50</f>
        <v>489</v>
      </c>
      <c r="J21" s="17" t="e">
        <f t="shared" si="5"/>
        <v>#DIV/0!</v>
      </c>
      <c r="K21" s="18" t="e">
        <f t="shared" si="5"/>
        <v>#DIV/0!</v>
      </c>
      <c r="L21" s="18" t="e">
        <f t="shared" si="6"/>
        <v>#DIV/0!</v>
      </c>
      <c r="M21" s="18" t="e">
        <f t="shared" si="6"/>
        <v>#DIV/0!</v>
      </c>
      <c r="N21" s="18" t="e">
        <f>G21/G$19</f>
        <v>#DIV/0!</v>
      </c>
      <c r="O21" s="44">
        <f>IF(H21&gt;0,H21/H$8,"")</f>
        <v>7.6006030744361717E-3</v>
      </c>
      <c r="P21" s="19">
        <f>I21/I$19</f>
        <v>1.7024091352179364E-2</v>
      </c>
      <c r="R21" s="7"/>
    </row>
    <row r="22" spans="1:20" ht="13.8" thickBot="1" x14ac:dyDescent="0.3">
      <c r="A22" s="89"/>
      <c r="B22" s="34" t="s">
        <v>59</v>
      </c>
      <c r="C22" s="20">
        <f>SUMIF(Assignments!$A$6:$A$48,"=1",Assignments!$Q$6:$Q$48)</f>
        <v>0</v>
      </c>
      <c r="D22" s="21">
        <f>SUMIF(Assignments!$A$6:$A$48,"=2",Assignments!$Q$6:$Q$48)</f>
        <v>0</v>
      </c>
      <c r="E22" s="21">
        <f>SUMIF(Assignments!$A$6:$A$48,"=3",Assignments!$Q$6:$Q$48)</f>
        <v>0</v>
      </c>
      <c r="F22" s="21">
        <f>SUMIF(Assignments!$A$6:$A$48,"=4",Assignments!$Q$6:$Q$48)</f>
        <v>0</v>
      </c>
      <c r="G22" s="72">
        <f>SUMIF(Assignments!$A$6:$A$48,"=5",Assignments!$Q$6:$Q$48)</f>
        <v>0</v>
      </c>
      <c r="H22" s="22">
        <f t="shared" si="1"/>
        <v>15052</v>
      </c>
      <c r="I22" s="22">
        <f>Assignments!Q50</f>
        <v>15052</v>
      </c>
      <c r="J22" s="23" t="e">
        <f t="shared" si="5"/>
        <v>#DIV/0!</v>
      </c>
      <c r="K22" s="24" t="e">
        <f t="shared" si="5"/>
        <v>#DIV/0!</v>
      </c>
      <c r="L22" s="24" t="e">
        <f t="shared" si="6"/>
        <v>#DIV/0!</v>
      </c>
      <c r="M22" s="24" t="e">
        <f t="shared" si="6"/>
        <v>#DIV/0!</v>
      </c>
      <c r="N22" s="24" t="e">
        <f>G22/G$19</f>
        <v>#DIV/0!</v>
      </c>
      <c r="O22" s="35">
        <f>IF(H22&gt;0,H22/H$8,"")</f>
        <v>0.23395557766137681</v>
      </c>
      <c r="P22" s="25">
        <f>I22/I$19</f>
        <v>0.5240217239938727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61</v>
      </c>
    </row>
    <row r="25" spans="1:20" x14ac:dyDescent="0.25">
      <c r="A25" s="86" t="s">
        <v>62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</row>
    <row r="26" spans="1:20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</row>
    <row r="27" spans="1:20" x14ac:dyDescent="0.2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</row>
    <row r="28" spans="1:20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</row>
    <row r="29" spans="1:20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1:20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</row>
  </sheetData>
  <sheetProtection sheet="1" selectLockedCells="1"/>
  <protectedRanges>
    <protectedRange sqref="A3:B3" name="Range1"/>
    <protectedRange sqref="J6:N6 C6:G6" name="Range1_3"/>
  </protectedRanges>
  <mergeCells count="6">
    <mergeCell ref="A3:F4"/>
    <mergeCell ref="A25:T30"/>
    <mergeCell ref="A15:A18"/>
    <mergeCell ref="A19:A22"/>
    <mergeCell ref="A10:A14"/>
    <mergeCell ref="J6:P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2021-10-06T19:19:13Z</dcterms:modified>
</cp:coreProperties>
</file>